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5446" windowWidth="10560" windowHeight="5625" tabRatio="835" activeTab="1"/>
  </bookViews>
  <sheets>
    <sheet name="Funções Essenciais" sheetId="1" r:id="rId1"/>
    <sheet name="FESP 1" sheetId="2" r:id="rId2"/>
    <sheet name="FESP 2" sheetId="3" r:id="rId3"/>
    <sheet name="FESP 3" sheetId="4" r:id="rId4"/>
    <sheet name="FESP 4" sheetId="5" r:id="rId5"/>
    <sheet name="FESP 5" sheetId="6" r:id="rId6"/>
    <sheet name="FESP 6" sheetId="7" r:id="rId7"/>
    <sheet name="FESP 7" sheetId="8" r:id="rId8"/>
    <sheet name="FESP 8" sheetId="9" r:id="rId9"/>
    <sheet name="FESP 9" sheetId="10" r:id="rId10"/>
    <sheet name="FESP 10" sheetId="11" r:id="rId11"/>
    <sheet name="FESP 11" sheetId="12" r:id="rId12"/>
    <sheet name="Cumprimento de Resultados" sheetId="13" r:id="rId13"/>
    <sheet name="Desenvolvimento de Capacidades" sheetId="14" r:id="rId14"/>
    <sheet name="Desenvolvimento de Competências" sheetId="15" r:id="rId15"/>
  </sheets>
  <definedNames>
    <definedName name="FESP1">'FESP 1'!$B$6</definedName>
    <definedName name="FESP10">'FESP 10'!$B$6</definedName>
    <definedName name="FESP11">'FESP 11'!$A$1</definedName>
    <definedName name="FESP2">'FESP 2'!$B$6</definedName>
    <definedName name="FESP3">'FESP 3'!$A$9</definedName>
    <definedName name="FESP4">'FESP 4'!$B$6</definedName>
    <definedName name="FESP5">'FESP 5'!$B$6</definedName>
    <definedName name="FESP6">'FESP 6'!$B$6</definedName>
    <definedName name="FESP7">'FESP 7'!$B$8</definedName>
    <definedName name="FESP8">'FESP 8'!$B$6</definedName>
    <definedName name="FESP9">'FESP 9'!$B$2</definedName>
    <definedName name="_xlnm.Print_Area" localSheetId="12">'Cumprimento de Resultados'!$A$1:$E$47</definedName>
    <definedName name="_xlnm.Print_Area" localSheetId="13">'Desenvolvimento de Capacidades'!$A$1:$F$34</definedName>
    <definedName name="_xlnm.Print_Area" localSheetId="14">'Desenvolvimento de Competências'!$A$1:$D$33</definedName>
    <definedName name="_xlnm.Print_Area" localSheetId="1">'FESP 1'!$A$1:$B$129</definedName>
    <definedName name="_xlnm.Print_Area" localSheetId="10">'FESP 10'!$A$1:$B$92</definedName>
    <definedName name="_xlnm.Print_Area" localSheetId="11">'FESP 11'!$A$1:$B$136</definedName>
    <definedName name="_xlnm.Print_Area" localSheetId="2">'FESP 2'!$A$1:$B$100</definedName>
    <definedName name="_xlnm.Print_Area" localSheetId="3">'FESP 3'!$A$1:$B$186</definedName>
    <definedName name="_xlnm.Print_Area" localSheetId="4">'FESP 4'!$A$1:$B$117</definedName>
    <definedName name="_xlnm.Print_Area" localSheetId="5">'FESP 5'!$A$1:$B$201</definedName>
    <definedName name="_xlnm.Print_Area" localSheetId="6">'FESP 6'!$A$1:$B$113</definedName>
    <definedName name="_xlnm.Print_Area" localSheetId="7">'FESP 7'!$A$1:$B$125</definedName>
    <definedName name="_xlnm.Print_Area" localSheetId="8">'FESP 8'!$A$1:$B$151</definedName>
    <definedName name="solver_cvg" localSheetId="13" hidden="1">0.001</definedName>
    <definedName name="solver_drv" localSheetId="13" hidden="1">1</definedName>
    <definedName name="solver_est" localSheetId="13" hidden="1">1</definedName>
    <definedName name="solver_itr" localSheetId="13" hidden="1">100</definedName>
    <definedName name="solver_lin" localSheetId="13" hidden="1">2</definedName>
    <definedName name="solver_neg" localSheetId="13" hidden="1">2</definedName>
    <definedName name="solver_num" localSheetId="13" hidden="1">0</definedName>
    <definedName name="solver_nwt" localSheetId="13" hidden="1">1</definedName>
    <definedName name="solver_pre" localSheetId="13" hidden="1">0.000001</definedName>
    <definedName name="solver_scl" localSheetId="13" hidden="1">2</definedName>
    <definedName name="solver_sho" localSheetId="13" hidden="1">2</definedName>
    <definedName name="solver_tim" localSheetId="13" hidden="1">100</definedName>
    <definedName name="solver_tol" localSheetId="13" hidden="1">0.05</definedName>
    <definedName name="solver_typ" localSheetId="13" hidden="1">2</definedName>
    <definedName name="solver_val" localSheetId="13" hidden="1">0</definedName>
  </definedNames>
  <calcPr fullCalcOnLoad="1"/>
</workbook>
</file>

<file path=xl/sharedStrings.xml><?xml version="1.0" encoding="utf-8"?>
<sst xmlns="http://schemas.openxmlformats.org/spreadsheetml/2006/main" count="1390" uniqueCount="1255">
  <si>
    <t>11.2.1.3.1 A infra-estrutura física dos estabelecimentos de saúde?</t>
  </si>
  <si>
    <t>11.2.1.3.2 A gestão dos estabelecimentos e organizações de saúde em situações de emergências e desastres?</t>
  </si>
  <si>
    <t xml:space="preserve">11.2.1.3.3 A prestação de serviços de saúde durante emergências?  </t>
  </si>
  <si>
    <t>Em caso afirmativo, a prestação de serviços inclui:</t>
  </si>
  <si>
    <t>11.2.1.3.3.1 Disponibilidade e distribuição de pessoal?</t>
  </si>
  <si>
    <t>11.2.1.3.3.2 Alternativas de funcionamento das unidades assistenciais críticas?</t>
  </si>
  <si>
    <t>11.2.1.3.3.3 Critérios de priorização na atenção da demanda de serviços em emergências?</t>
  </si>
  <si>
    <t>11.3.1 A ASN atua em parceria com outras agências ou instâncias para a redução do impacto de emergências e desastres?</t>
  </si>
  <si>
    <t>Em todo caso, a ASN estabelece alianças ou parcerias com:</t>
  </si>
  <si>
    <t>11.3.1.1 Escritórios nacionais de emergência?</t>
  </si>
  <si>
    <t>11.3.1.2 Escritórios subnacionais de emergência?</t>
  </si>
  <si>
    <t>11.3.1.3 Setor de transporte?</t>
  </si>
  <si>
    <t>11.3.1.4 Setor de obras públicas?</t>
  </si>
  <si>
    <t>11.3.1.5 Setor de habitação?</t>
  </si>
  <si>
    <t>11.3.1.6 Setor de telecomunicações?</t>
  </si>
  <si>
    <t>11.3.1.7 Setor de educação?</t>
  </si>
  <si>
    <t>11.3.1.8 Relações Exteriores?</t>
  </si>
  <si>
    <t>11.3.1.9 Forças Armadas, policiais e de ordem pública?</t>
  </si>
  <si>
    <t>11.3.1.10 Bombeiros?</t>
  </si>
  <si>
    <t>11.3.1.11 Coordenador residente da ONU?</t>
  </si>
  <si>
    <t>11.3.1.12 UNICEF?</t>
  </si>
  <si>
    <t>11.3.1.13 Escritório para Coordenação das Atividades Humanitárias (OCHA)?</t>
  </si>
  <si>
    <t>11.3.1.14 Alto Comissariado das Nações Unidas para os Refugiados (ACNUR)?</t>
  </si>
  <si>
    <t>11.3.1.15 PMA?</t>
  </si>
  <si>
    <t>11.3.1.16 OPAS?</t>
  </si>
  <si>
    <t xml:space="preserve">11.3.1.17 Cruz Vermelha nacional, Federação Internacional da Sociedades da Cruz Vermelha  (FICV), Comitê Internacional da Cruz Vermelha (CICV)?  </t>
  </si>
  <si>
    <t>11.3.1.18 Associações profissionais?</t>
  </si>
  <si>
    <t>11.3.1.19 Outras organizações não-governamentais?</t>
  </si>
  <si>
    <t>11.3.1.20 Outras agências ou comissões?</t>
  </si>
  <si>
    <t>11.3.1.21 A agência nacional de proteção civil  ou outras agências com responsabilidades multisetoriais?</t>
  </si>
  <si>
    <t>11.3.1.21.1 Desenvolvem em conjunto os protocolos necessários para divulgar informação pelos meios de comunicação?</t>
  </si>
  <si>
    <t>11.3.1.22 Estabelece e mantém alianças em nível internacional para  enfrentar emergências?</t>
  </si>
  <si>
    <t xml:space="preserve">11.3.1.22.1. Colabora e estabelece parcerias com os programas de emergências e desastres do setor de saúde já existentes em nações vizinhas?  </t>
  </si>
  <si>
    <t xml:space="preserve">11.3.1.22.2 Colabora e estabelece parcerias com organismos e instituições regionais, sub-regionais e internacionais vinculados à preparação para emergências e desastres? </t>
  </si>
  <si>
    <t>11.4.1 A ASN assiste os níveis subnacionais para reduzir o impacto de emergências e desastres em saúde?</t>
  </si>
  <si>
    <t>11.4.1.1 Facilita assessoria técnica aos níveis locais para fortalecer a capacidade local na mobilização de ações para emergências ou desastres?</t>
  </si>
  <si>
    <t>11.4.1.2 Apóia os níveis subnacionais para fortalecer a capacidade local em colaborar com outros setores diante de emergências ou desastres?</t>
  </si>
  <si>
    <t>11.4.1.3 Apóia os níveis subnacionais no desenvolvimento de alianças com outros provedores de serviços de emergência locais?</t>
  </si>
  <si>
    <t>Em caso afirmativo, esses serviços de emergência são de:</t>
  </si>
  <si>
    <t>11.4.1.3.1 Saúde?</t>
  </si>
  <si>
    <t>11.4.1.3.2 Outros setores?</t>
  </si>
  <si>
    <t>11.4.2 A ASN colabora com os níveis subnacionais para desenvolver capacidades a fim de reduzir o impacto de emergências e desastres em saúde?</t>
  </si>
  <si>
    <t>11.4.2.1 Identifica lideranças locais para promover a redução do impacto de emergências ou desastres?</t>
  </si>
  <si>
    <t>11.4.2.2 Elabora normas e diretrizes com vistas à preparação para emergências e desastres para os níveis subnacionais?</t>
  </si>
  <si>
    <t>11.4.2.3 Define responsabilidades de cada nível para enfrentar emergências e desastres?</t>
  </si>
  <si>
    <t>11.4.2.4 Analisa a vulnerabilidade da infra-estrutura de saúde, de responsabilidade desses níveis, diante de emergências e desastres?</t>
  </si>
  <si>
    <t>11.4.2.5 Elabora mapas de risco de emergências e desastres nos territórios que estão sob sua responsabilidade?</t>
  </si>
  <si>
    <t>11.4.2.6 Avalia as necessidades nos níveis subnacionais?</t>
  </si>
  <si>
    <t>11.4.2.6.1 Presta assessoria necessária para corrigir deficiências por meio da avaliação?</t>
  </si>
  <si>
    <t>11.4.2.6.2 Fornece os recursos necessários para corrigir deficiências identificadas pela avaliação?</t>
  </si>
  <si>
    <t>RESULTADO FINAL FESP 2:</t>
  </si>
  <si>
    <t>RESULTADO FINAL FESP 3:</t>
  </si>
  <si>
    <t>RESULTADO FINAL FESP 4:</t>
  </si>
  <si>
    <t>RESULTADO FINAL FESP 5:</t>
  </si>
  <si>
    <t>RESULTADO FINAL FESP 6</t>
  </si>
  <si>
    <t>RESULTADO FINAL FESP 7:</t>
  </si>
  <si>
    <t>RESULTADO FINAL FESP 8:</t>
  </si>
  <si>
    <t>RESULTADO FINAL FESP 9:</t>
  </si>
  <si>
    <t>RESULTADO FINAL FESP 10:</t>
  </si>
  <si>
    <t>RESULTADO FINAL FESP 11:</t>
  </si>
  <si>
    <t>1.1.2.4 Fatores de risco?</t>
  </si>
  <si>
    <t>1.1.2.5 Informação sobre hábitos de vida?</t>
  </si>
  <si>
    <t>1.1.2.6 Riscos ambientais?</t>
  </si>
  <si>
    <t>1.1.2.7 Acesso a serviços de saúde individuais?</t>
  </si>
  <si>
    <t>1.1.2.8 Contato com serviços de saúde coletivos?</t>
  </si>
  <si>
    <t>1.1.2.9 Utilização de serviços de saúde coletivos e individuais?</t>
  </si>
  <si>
    <t>1.1.2.10 Barreiras no acesso à atenção de saúde?</t>
  </si>
  <si>
    <t>1.1.3 A ASN utiliza o perfil do estado de saúde?</t>
  </si>
  <si>
    <t xml:space="preserve">Em todo caso, o perfil de saúde é usado para: </t>
  </si>
  <si>
    <t xml:space="preserve">1.1.3.1 Avaliar as necessidades de saúde da população? </t>
  </si>
  <si>
    <t xml:space="preserve">1.1.3.2 Avaliar iniqüidades nas condições de saúde? </t>
  </si>
  <si>
    <t>1.1.3.3 Monitorar tendências no estado de saúde?</t>
  </si>
  <si>
    <t xml:space="preserve">1.1.3.4 Monitorar mudanças na prevalência de fatores de risco? </t>
  </si>
  <si>
    <t xml:space="preserve">1.1.3.5 Monitorar mudanças no uso dos serviços de saúde? </t>
  </si>
  <si>
    <t>1.1.3.6 Determinar a suficiência e relevância dos dados informados?</t>
  </si>
  <si>
    <t xml:space="preserve">1.1.3.7 Definir as prioridades e necessidades da população em matéria de acesso aos serviços, participação em atividades de promoção e alocação de recursos, com ênfase na detecção de iniqüidades no acesso e na utilização dos serviços de saúde? </t>
  </si>
  <si>
    <t>1.1.3.8 Definir objetivos e metas nacionais de saúde?</t>
  </si>
  <si>
    <t>1.1.3.9 Avaliar o cumprimento de objetivos e metas nacionais de saúde?</t>
  </si>
  <si>
    <t>1.1.3.10 Melhorar a eficiência e a qualidade do sistema para exercer as funções de saúde pública?</t>
  </si>
  <si>
    <t>1.1.3.11 Poderia mencionar um exemplo de onde se utilizou esse perfil?</t>
  </si>
  <si>
    <t xml:space="preserve">1.1.4 A ASN difunde a informação sobre o estado de saúde da população? </t>
  </si>
  <si>
    <t>Em todo caso, a ASN:</t>
  </si>
  <si>
    <t>1.1.4.1 Produz um informe anual?</t>
  </si>
  <si>
    <t>1.1.4.2 Divulga esse informe a todos os interessados nessa informação?</t>
  </si>
  <si>
    <t>1.1.4.3 Apresenta-o a um conjunto de tomadores de decisões chaves do país?</t>
  </si>
  <si>
    <t xml:space="preserve">1.1.4.4 Organiza regularmente seminários ou outras atividades para explicar e conscientizar os tomadores de decisões chaves sobre as implicações da informação contida no informe anual do estado de saúde da população? </t>
  </si>
  <si>
    <t xml:space="preserve">1.1.4.5 Fornece dados sobre os resultados de saúde em um período de tempo e os compara com padrões e metas especificados no perfil?  </t>
  </si>
  <si>
    <t>Função Essencial N° 8: Desenvolvimento de recursos humanos e capacitação em saúde pública</t>
  </si>
  <si>
    <t>8.1 Caracterização da força de trabalho em saúde pública</t>
  </si>
  <si>
    <t xml:space="preserve">8.1.1 A ASN define as necessidade atuais de pessoal de saúde pública?  </t>
  </si>
  <si>
    <t>Em todo caso, a ASN define:</t>
  </si>
  <si>
    <t>8.1.1.1 O número de trabalhadores necessários para exercer as funções essenciais e prestar serviços coletivos de  saúde pública?</t>
  </si>
  <si>
    <t>Em caso afirmativo, essa definição existe:</t>
  </si>
  <si>
    <t>8.1.1.1.1 Em nível nacional?</t>
  </si>
  <si>
    <t>8.1.1.1.2 Em níveis intermediários?</t>
  </si>
  <si>
    <t>8.1.1.1.3 Em nível local?</t>
  </si>
  <si>
    <t>8.1.1.2 O perfil dos trabalhadores necessários para exercer as funções essenciais e prestar os serviços coletivos de saúde pública?</t>
  </si>
  <si>
    <t>Em caso afirmativo, o perfil existe para:</t>
  </si>
  <si>
    <t>8.1.1.2.1 O nível nacional?</t>
  </si>
  <si>
    <t>8.1.1.2.2 Os níveis intermediários?</t>
  </si>
  <si>
    <t>8.1.1.2.3 O nível local?</t>
  </si>
  <si>
    <t>8.1.1.3 As competências necessárias para exercer as funções essenciais e prestar os serviços coletivos de saúde pública?</t>
  </si>
  <si>
    <t>Em caso afirmativo, as competências necessárias estão definidas para:</t>
  </si>
  <si>
    <t>8.1.1.3.1 O nível nacional?</t>
  </si>
  <si>
    <t>8.1.1.3.2 Os níveis intermediários?</t>
  </si>
  <si>
    <t>8.1.1.3.3 O nível local?</t>
  </si>
  <si>
    <t>8.1.2 A ASN identifica as falhas  a serem corrigidas em matéria de composição e disponibilidade da força de trabalho?</t>
  </si>
  <si>
    <t xml:space="preserve">    Em todo caso, a ASN:</t>
  </si>
  <si>
    <t>8.1.2.1 Possui critérios para estimar as necessidades futuras do pessoal de saúde pública?</t>
  </si>
  <si>
    <t>8.1.2.2 Compara as necessidades atuais com as futuras?</t>
  </si>
  <si>
    <t>8.1.2.3 Elabora critérios para reduzir as falhas existentes?</t>
  </si>
  <si>
    <t>8.1.3 A ASN avalia periodicamente a caracterização atual da força de trabalho em saúde pública existente no país?</t>
  </si>
  <si>
    <t>8.1.3.1 Tem acesso a dados sobre a estrutura de remunerações e outros benefícios pecuniários?</t>
  </si>
  <si>
    <t>8.1.3.2 Tem acesso a dados sobre a   distribuição geográfica da força de trabalho em saúde pública?</t>
  </si>
  <si>
    <t>8.1.3.3 Tem acesso a dados sobre a   distribuição da força de trabalho em saúde pública de acordo com as formas em que é empregada (não-governamental, privado, público)?</t>
  </si>
  <si>
    <t>8.1.3.4 Tem acesso a dados sobre a escolaridade necessária para postos específicos?</t>
  </si>
  <si>
    <t>8.1.3.5 Tem acesso a dados sobre as competências necessárias para postos de trabalho definidos?</t>
  </si>
  <si>
    <t>Em caso afirmativo, a ASN avalia:</t>
  </si>
  <si>
    <t>8.1.3.5.1 As competências existentes para obter uma força de trabalho adequada para o trabalho pluricultural?</t>
  </si>
  <si>
    <t xml:space="preserve">       Em caso afirmativo:</t>
  </si>
  <si>
    <t xml:space="preserve">8.1.3.5.1.1 A ASN define estratégias para a obtenção de uma força de trabalho competente a fim de lidar com comunidades de cultura e língua diversas?  </t>
  </si>
  <si>
    <t>8.1.3.6 Possui um sistema de informação para a gestão capaz de dar seguimento aos dados descritos anteriormente?</t>
  </si>
  <si>
    <t>8.1.4 A ASN mantém um inventário atualizado, em função de um perfil predeterminado, dos postos de trabalho necessários para desempenhar funções de saúde pública?</t>
  </si>
  <si>
    <t>Em todo caso, o inventário inclui:</t>
  </si>
  <si>
    <t>8.1.4.1 Uma definição prévia do perfil dos postos?</t>
  </si>
  <si>
    <t>8.1.4.2 Uma definição de prioridades para preencher as vagas?</t>
  </si>
  <si>
    <t>8.1.4.3 Uma análise completa dos postos ocupados e vagos?</t>
  </si>
  <si>
    <t>8.1.4.4 Os níveis nacionais e subnacionais?</t>
  </si>
  <si>
    <t>8.1.4.5 Uma estimativa dos trabalhadores que prestam serviços voluntários de saúde pública?</t>
  </si>
  <si>
    <t xml:space="preserve">8.1.4.6 Uma estimativa de áreas de crescimento futuro?  </t>
  </si>
  <si>
    <t>8.1.5 A avaliação da quantidade e da qualidade da força de trabalho feita pela ASN envolve subsídios de outras agências?</t>
  </si>
  <si>
    <t>Em todo caso, a avaliação inclui subsídios provenientes de:</t>
  </si>
  <si>
    <t>8.1.5.1 Outras agências governamentais?</t>
  </si>
  <si>
    <t>8.1.5.2 Níveis subnacionais de saúde pública?</t>
  </si>
  <si>
    <t>8.1.5.3 Instituições acadêmicas?</t>
  </si>
  <si>
    <t>8.1.5.4 Líderes sociais em saúde pública?</t>
  </si>
  <si>
    <t>8.1.5.5 Organizações não-governamentais?</t>
  </si>
  <si>
    <t>8.1.5.6 Associações profissionais?</t>
  </si>
  <si>
    <t>8.1.5.7 Sociedade civil?</t>
  </si>
  <si>
    <t>8.1.5.8 Organismos internacionais?</t>
  </si>
  <si>
    <t>8.1.5.9 Ministério da educação?</t>
  </si>
  <si>
    <t>8.1.5.10 Ministério do trabalho?</t>
  </si>
  <si>
    <t>8.2 Melhoria da qualidade da força de trabalho</t>
  </si>
  <si>
    <t>8.2.1 Desenvolve estratégias para a melhoria da qualidade da força de trabalho?</t>
  </si>
  <si>
    <t>8.2.1.1 Dispõe de instrumentos ou normas  estabelecidas de acreditação e certificação de estudos para a contratação de pessoal de saúde pública?</t>
  </si>
  <si>
    <t>8.2.1.1.1 Avalia o cumprimento desses critérios nos processos de contratação em todo o país?</t>
  </si>
  <si>
    <t>8.2.1.2 Dispõe de políticas que permitam garantir níveis de treinamento adequados a suas responsabilidades para os profissionais e trabalhadores de saúde pública  que dela dependam?</t>
  </si>
  <si>
    <t>8.2.1.3 Colabora e atua em parceria com instituições acadêmicas e  sociedades científicas profissionais para desenvolver um currículo básico de saúde pública?</t>
  </si>
  <si>
    <t>8.2.1.4 Incentiva a participação da força de trabalho de saúde pública em atividades de educação continuada que permitam melhorar a qualidade de seu desempenho?</t>
  </si>
  <si>
    <t>8.2.1.5 Oferece ou coordena treinamento para os trabalhadores de saúde pública com pouca experiência?</t>
  </si>
  <si>
    <t>8.2.1.6 Dispõe de estratégias que permitam avaliar a efetividade de suas políticas de recrutamento, a qualidade do emprego e  a capacidade de retenção dos trabalhadores em saúde pública no mínimo a cada três anos?</t>
  </si>
  <si>
    <t>8.2.1.7 Dispõe de estratégias que permitam incentivar seu pessoal no desenvolvimento de suas respectivas carreiras?</t>
  </si>
  <si>
    <t>8.2.1.8 Desenvolve e implementa planos para a formação ética (incluindo os aspectos de bioética) do pessoal de saúde pública, com ênfase em princípios e valores como solidariedade, eqüidade, respeito à dignidade humana?</t>
  </si>
  <si>
    <t>8.2.1.9 Desenvolve e implementa planos para melhorar a qualidade da força de trabalho de saúde pública do país?</t>
  </si>
  <si>
    <t xml:space="preserve">8.2.1.9.1 Avalia periodicamente esses planos?  </t>
  </si>
  <si>
    <t xml:space="preserve">8.2.2 Desenvolve estratégias para fortalecer a liderança em saúde pública?  </t>
  </si>
  <si>
    <t>8.2.2.1 Proporciona à força de trabalho de saúde pública oportunidades para o desenvolvimento de liderança?</t>
  </si>
  <si>
    <t>8.2.2.2 Identifica com presteza potenciais líderes que fazem parte da força de trabalho de saúde pública?</t>
  </si>
  <si>
    <t>8.2.2.2.1 Promove a fidelização dos líderes identificados?</t>
  </si>
  <si>
    <t>8.2.2.2.2 Fornece incentivos para melhorar a capacidade de liderança?</t>
  </si>
  <si>
    <t>8.2.2.3 Dispõe de mecanismos para identificar e recrutar potenciais líderes?</t>
  </si>
  <si>
    <t>8.2.2.4 Estabelece acordos com instituições acadêmicas e outras instituições dedicadas ao desenvolvimento de lideranças em saúde pública?</t>
  </si>
  <si>
    <t>8.2.2.5 Dispõe de estratégias e mecanismos de discussão sobre as implicações das decisões relativas a princípios éticos e valores sociais?</t>
  </si>
  <si>
    <t>8.2.3 A ASN dispõe de um sistema de avaliação de desempenho dos trabalhadores de saúde pública?</t>
  </si>
  <si>
    <t>Em todo caso o sistema:</t>
  </si>
  <si>
    <t>8.2.3.1 Define as expectativas institucionais relativas ao desempenho de cada trabalhador para um período definido?</t>
  </si>
  <si>
    <t>8.2.3.2 Define resultados mensuráveis do trabalho de cada funcionário?</t>
  </si>
  <si>
    <t>8.2.3.3 Comunica a cada trabalhador os resultados esperados de seu trabalho em um período definido?</t>
  </si>
  <si>
    <t>8.2.3.4 Analisa os resultados e propõe melhorias para o sistema?</t>
  </si>
  <si>
    <t>8.2.3.5 Utiliza os resultados da avaliação para a alocação de responsabilidade e a retenção de trabalhadores por merecimento?</t>
  </si>
  <si>
    <t>8.3 Educação continuada, permanente e pós-graduação em saúde pública</t>
  </si>
  <si>
    <t>8.3.1 A ASN orienta e promove processos de educação continuada, permanente e pós-graduação em saúde pública?</t>
  </si>
  <si>
    <t>8.3.1.1 Facilita acordos formais e não-formais com instituições acadêmicas do âmbito da saúde pública para permitir o acesso à educação continuada?</t>
  </si>
  <si>
    <t>8.3.1.2 Incentiva as instituições acadêmicas do âmbito da saúde pública a oferecer programas que satisfaçam as necessidades dos profissionais de saúde pública?</t>
  </si>
  <si>
    <t>6.3.3.2 Os cursos de treinamento estão disponíveis atualmente?</t>
  </si>
  <si>
    <t>6.3.3.3 Os cursos incluem boas práticas de fiscalização?</t>
  </si>
  <si>
    <t>6.3.3.4 A ASN garante que a educação continuada para o pessoal de fiscalização seja realizada regularmente?</t>
  </si>
  <si>
    <t>6.3.3.5 Os fiscalizadores são instruídos em comunicação interpessoal e em segurança pessoal (por exemplo, aprender a lidar com situações e pessoas difíceis)?</t>
  </si>
  <si>
    <t>6.3.4 A ASN avalia sua capacidade e experiência para redigir leis e regulamentações de saúde pública?</t>
  </si>
  <si>
    <t>6.3.4.1 A ASN tem progredido em sua capacidade com as descobertas da avaliação mais recente?</t>
  </si>
  <si>
    <t>6.3.4.2 Poderia mencionar um exemplo de progresso no marco regulatório existente?</t>
  </si>
  <si>
    <t>6.4  Assessoria e apoio técnico aos níveis subnacionais de saúde pública para criação e fiscalização de leis e regulamentações</t>
  </si>
  <si>
    <t>6.4.1 A ASN presta assistência aos níveis subnacionais para a criação de normas e regulamentações de proteção da saúde?</t>
  </si>
  <si>
    <t>6.4.1.1 Apresenta protocolos aos níveis subnacionais para o desenvolvimento descentralizado de normas?</t>
  </si>
  <si>
    <t>6.4.1.2 Presta  assessoria aos níveis subnacionais na elaboração de normas?</t>
  </si>
  <si>
    <t>6.4.1.3 Apóia os níveis subnacionais com treinamentos em processos de regulamentação descentralizada?</t>
  </si>
  <si>
    <t>6.4.1.4 Disponibiliza pessoal especializado para dar assistência aos níveis subnacionais no desenvolvimento de normas complexas?</t>
  </si>
  <si>
    <t>11.1.1.4.1 ¿Cuenta la unidad de emergencias y desastres con un presupuesto asignado específicamente a ella?</t>
  </si>
  <si>
    <t>1.1 Guias e processos de monitoramento e avaliação do estado de saúde</t>
  </si>
  <si>
    <t>1.1.1 A ASN desenvolveu guias para medir e avaliar o estado de saúde da população?</t>
  </si>
  <si>
    <t>Em todo caso, as guias ou outros instrumentos para medir o estado de saúde:</t>
  </si>
  <si>
    <t>1.1.1.1 Foram desenvolvidos para o nível nacional do sistema de saúde?</t>
  </si>
  <si>
    <t>1.1.1.2 Foram desenvolvidos para os níveis intermediários do sistema de saúde?</t>
  </si>
  <si>
    <t xml:space="preserve">1.1.1.3 Foram desenvolvidos para o nível local do sistema de saúde? </t>
  </si>
  <si>
    <t>Função Essencial Nº 1:  Monitoramento, análise e avaliação da situação de saúde</t>
  </si>
  <si>
    <t>RESULTADO FINAL FESP 1:</t>
  </si>
  <si>
    <t>8.4.1.6 Procura remover as barreiras culturais, incorporando recursos humanos capazes de melhorar o acesso aos serviços de saúde pública dos grupos socioculturais diversos (por exemplo, utilizando facilitadores interculturais ou pessoal bilíngüe)?</t>
  </si>
  <si>
    <t>8.5 Assessoria e apoio técnico aos níveis subnacionais para  desenvolvimento de recursos humanos</t>
  </si>
  <si>
    <t>8.5.1 Assiste os níveis subnacionais no desenvolvimento dos recursos humanos?</t>
  </si>
  <si>
    <t>8.5.1.1 Oferece aos níveis subnacionais a orientação e o apoio necessários para identificar e corrigir as falhas na avaliação nacional da força de trabalho de saúde pública?</t>
  </si>
  <si>
    <t xml:space="preserve">8.5.1.2 Apóia o desenvolvimento cultural e lingüístico de recursos humanos e de programas nos níveis subnacionais?  </t>
  </si>
  <si>
    <t>Em caso afirmativo, esse apoio ocorre:</t>
  </si>
  <si>
    <t>8.5.1.2.1 Em níveis intermediários?</t>
  </si>
  <si>
    <t>8.5.1.2.2 Em níveis locais?</t>
  </si>
  <si>
    <t>8.5.1.3 Desenvolve estratégias que assegurem a existência de programas de formação contínua nos níveis subnacionais?</t>
  </si>
  <si>
    <t>Em caso afirmativo, isso é feito no(s):</t>
  </si>
  <si>
    <t>8.5.1.3.1 Níveis intermediários?</t>
  </si>
  <si>
    <t>8.5.1.3.2 Nível local?</t>
  </si>
  <si>
    <t>8.5.1.4 Facilita acordos entre os níveis subnacionais e instituições acadêmicas para garantir a educação continuada da força de trabalho de saúde pública desses níveis?</t>
  </si>
  <si>
    <t>8.5.1.5 Desenvolve a capacidade dos níveis subnacionais e apóia a gestão e o planejamento   descentralizados   dos recursos humanos?</t>
  </si>
  <si>
    <t>3.5.2 A ASN avalia as necessidades de especialistas em educação para a saúde nos níveis subnacionais?</t>
  </si>
  <si>
    <t>3.5.2.1 Formulou um plano de desenvolvimento dessas capacidades necessárias em cada nível?</t>
  </si>
  <si>
    <t xml:space="preserve">3.5.2.2 Avaliou os resultados do plano e implementou ações com base nos resultados da avaliação?  </t>
  </si>
  <si>
    <t>3.5.2.3 Tem acesso a instalações e equipamentos que permitam produzir materiais educativos?</t>
  </si>
  <si>
    <t>Em caso afirmativo, a ASN tem acesso a:</t>
  </si>
  <si>
    <t>3.5.2.3.1 Aplicativos de desenho gráfico?</t>
  </si>
  <si>
    <t>3.5.2.3.2 Profissionais capacitados para usar essas ferramentas?</t>
  </si>
  <si>
    <t>3.5.2.4 Associa-se a atores com capacidade de desenvolver ações de promoção da saúde?</t>
  </si>
  <si>
    <t>3.5.2.4.1 Poderia citar exemplos de ações coordenadas com esses atores sociais durante o último ano?</t>
  </si>
  <si>
    <t>3.5.3 O nível nacional utiliza ferramentas que permitam maximizar o impacto e a acessibilidade à promoção da saúde no país?</t>
  </si>
  <si>
    <t>Em todo caso, utilizam-se recursos como:</t>
  </si>
  <si>
    <t>3.5.3.1 Programas de radio?</t>
  </si>
  <si>
    <t>3.5.3.2 Teatro educativo popular?</t>
  </si>
  <si>
    <t>3.5.3.3 Programas de televisão?</t>
  </si>
  <si>
    <t>3.5.3.4 Videoconferência?</t>
  </si>
  <si>
    <t>3.5.3.5 Profissionais capacitados para usar esses recursos?</t>
  </si>
  <si>
    <t xml:space="preserve">Função Essencial N° 4:  Participação dos cidadãos em saúde </t>
  </si>
  <si>
    <t>4.1 Fortalecimento do poder dos cidadãos na tomada de decisões em saúde pública</t>
  </si>
  <si>
    <t>4.1.1 A ASN garante  a existência e a operação de mecanismos de consulta pública e o recebimento da opinião da comunidade em assuntos de saúde pública?</t>
  </si>
  <si>
    <t>4.1.1.1 Considera-se a definição de instâncias formais de consulta pública ?</t>
  </si>
  <si>
    <t>Em caso afirmativo, essas instâncias existem e operam:</t>
  </si>
  <si>
    <t>4.1.1.1.1 Em nível nacional?</t>
  </si>
  <si>
    <t>4.1.1.1.2 Em níveis intermediários?</t>
  </si>
  <si>
    <t>4.1.1.1.3 Em níveis locais?</t>
  </si>
  <si>
    <t>4.1.1.2 Considera-se a existência de outras formas de recepção da opinião da sociedade civil?</t>
  </si>
  <si>
    <t xml:space="preserve">Em caso afirmativo, essas formas operam: </t>
  </si>
  <si>
    <t>4.1.1.2.1 Em nível nacional?</t>
  </si>
  <si>
    <t>4.1.1.2.2 Em níveis intermediários?</t>
  </si>
  <si>
    <t>4.1.1.2.3 Em níveis locais?</t>
  </si>
  <si>
    <t>4.1.1.3 A ASN garante a existência e a operação de procedimentos de resposta às opiniões da sociedade civil?</t>
  </si>
  <si>
    <t>Em caso afirmativo, esses procedimentos existem e operam:</t>
  </si>
  <si>
    <t>4.1.1.3.1 Em nível nacional?</t>
  </si>
  <si>
    <t>4.1.1.3.2 Em níveis intermediários?</t>
  </si>
  <si>
    <t>4.1.1.3.3 Em níveis locais?</t>
  </si>
  <si>
    <t>4.1.2 Existe no país uma instituição de defesa do cidadão com atribuições em saúde?</t>
  </si>
  <si>
    <t xml:space="preserve">Em todo caso: </t>
  </si>
  <si>
    <t>4.1.2.1 É uma instância autônoma do Estado?</t>
  </si>
  <si>
    <t>4.1.2.2 É uma instância que possui atribuições para exercer ações legais e/ou ação pública para a proteção das pessoas e de seus direitos em saúde em relação aos serviços de saúde individuais, públicos e privados?</t>
  </si>
  <si>
    <t>4.1.2.3 É uma instância que possui atribuições para exercer ações legais e/ou ação pública para a proteção das pessoas e de seu direitos    em saúde em relação aos serviços de saúde coletivos?</t>
  </si>
  <si>
    <t>4.1.2.4 É uma instância com capacidade para realizar trabalho social e público no âmbito da saúde em prol de pessoas de baixa renda que são discriminadas?</t>
  </si>
  <si>
    <t>4.1.3 A ASN presta conta pública sobre o estado e a gestão dos serviços de saúde individuais e coletivos?</t>
  </si>
  <si>
    <t>4.1.3.1 A  prestação de conta pública é feita no mínimo a cada dois anos?</t>
  </si>
  <si>
    <t>4.1.3.2 A  prestação de conta pública inclui a entrega dos resultados aos meios de comunicação?</t>
  </si>
  <si>
    <t>4.1.3.3 A  prestação de conta pública inclui a divulgação dos resultados em instâncias da participação dos cidadãos?</t>
  </si>
  <si>
    <t>4.1.3.4 A  prestação de conta pública inclui a existência de canais formais de recebimento da opinião em promoção pública referente aos resultados?</t>
  </si>
  <si>
    <t>4.1.3.5 As mudanças de política que tenham surgido das insuficiências detectadas na prestação de conta pública são comunicadas à comunidade?</t>
  </si>
  <si>
    <t>4.2 Fortalecimento da participação social em saúde</t>
  </si>
  <si>
    <t xml:space="preserve">4.2.1 A  ASN estabeleceu uma política que considera a participação do cidadão como base para a definição e implementação dos objetivos e metas de saúde pública?   </t>
  </si>
  <si>
    <t>9.2.2.9.1 Distribui-se amplamente esse informe?</t>
  </si>
  <si>
    <t>9.2.3 A ASN avalia a satisfação dos usuários com os serviços de saúde individuais disponíveis em todo o país?</t>
  </si>
  <si>
    <t>9.2.3.1 Inclui-se na avaliação a colaboração dos tomadores de decisões envolvidos nesses serviços de saúde individuais?</t>
  </si>
  <si>
    <t>9.2.3.2 É concedida aos tomadores de decisões a oportunidade de opinar sobre os fatores a serem avaliados?</t>
  </si>
  <si>
    <t>9.2.3.3 Inclui-se na avaliação a colaboração de membros da sociedade civil afetados por esses serviços de saúde individuais?</t>
  </si>
  <si>
    <t>9.2.3.4 É concedida aos membros da sociedade civil a oportunidade de opinar sobre os fatores a serem avaliados?</t>
  </si>
  <si>
    <t>9.2.3.5 Inclui-se na avaliação a existência de mecanismos formais para que os usuários dêem sua opinião de forma oportuna e confidencial à ASN?</t>
  </si>
  <si>
    <t>9.2.3.6 São usados os resultados da avaliação para elaborar planos que melhorem a qualidade dos programas e serviços prestados?</t>
  </si>
  <si>
    <t>9.2.3.7 São utilizados os resultados da avaliação para elaborar planos que melhorem o acesso aos serviços de saúde individuais?</t>
  </si>
  <si>
    <t>9.2.3.8 São divulgados os resultados a todos os participantes no processo de avaliação?</t>
  </si>
  <si>
    <t>9.2.3.9 É publicado um informe com o resumo dos principais resultados da avaliação de satisfação dos usuários?</t>
  </si>
  <si>
    <t>9.2.3.9.1 Distribui-se amplamente esse informe?</t>
  </si>
  <si>
    <t>9.3 Sistema de gestão tecnológica e de avaliação de tecnologia em saúde para apoiar a tomada de decisões em saúde pública</t>
  </si>
  <si>
    <t>9.3.1 A ASN desenvolve e estimula sistemas de gestão tecnológica em saúde?</t>
  </si>
  <si>
    <t>9.3.1.1 Estabeleceu uma ou mais instâncias de gestão tecnológica e avaliação de tecnologias em saúde como parte de redes integradas?</t>
  </si>
  <si>
    <t>9.3.1.1.1 Essas instâncias sustentam a formulação de políticas de saúde ou os processos de tomada de decisões  para elaborar essas políticas?</t>
  </si>
  <si>
    <t>9.3.1.2 A ASN utiliza a informação disponível para fornecer melhores recomendações  sobre a tecnologia disponível aos provedores e usuários dos serviços de saúde?</t>
  </si>
  <si>
    <t>9.3.2 Garante o funcionamento adequado de seus sistemas de gestão tecnológica e avaliação de tecnologias de saúde?</t>
  </si>
  <si>
    <t>9.3.2.1 Os papéis dos principais responsáveis para o desenvolvimento desse sistema?</t>
  </si>
  <si>
    <t>9.3.2.2 As responsabilidades e tarefas desses responsáveis?</t>
  </si>
  <si>
    <t>9.3.2.3 Os canais de comunicação utilizáveis por esses responsáveis?</t>
  </si>
  <si>
    <t>9.3.2.3.1 A ASN utiliza esses canais de comunicação para obter informação por parte dos níveis subnacionais?</t>
  </si>
  <si>
    <t>9.3.3 A ASN utiliza as metodologias disponíveis para a avaliação das tecnologias?</t>
  </si>
  <si>
    <t>9.3.3.1 Segurança?</t>
  </si>
  <si>
    <t>9.3.3.2 Efetividade?</t>
  </si>
  <si>
    <t>9.3.3.3 Custo-efetividade?</t>
  </si>
  <si>
    <t>9.3.3.4 Utilidade?</t>
  </si>
  <si>
    <t>9.3.3.5 Custo-utilidade?</t>
  </si>
  <si>
    <t>9.3.3.6 Aceitação social?</t>
  </si>
  <si>
    <t>9.3.4 A ASN estimula o desenvolvimento da gestão tecnológica e da avaliação de tecnologias com base na evidência oriunda de uma rede nacional de tomadores de decisões?</t>
  </si>
  <si>
    <t>9.3.4.1 Seguros públicos de saúde?</t>
  </si>
  <si>
    <t>9.3.4.2 Seguros privados de saúde?</t>
  </si>
  <si>
    <t>9.3.4.3 Provedores públicos de saúde?</t>
  </si>
  <si>
    <t>9.3.4.4 Provedores privados de saúde?</t>
  </si>
  <si>
    <t>9.3.4.5 Usuários?</t>
  </si>
  <si>
    <t>9.3.4.6 Instituições acadêmicas e centros de informação?</t>
  </si>
  <si>
    <t>9.3.4.7 Associações de profissionais?</t>
  </si>
  <si>
    <t>9.3.4.8 Associações científicas?</t>
  </si>
  <si>
    <t>9.3.5 A ASN avalia regularmente a capacidade nacional de desenvolver gestão de tecnologias e de conduzir avaliações de tecnologias?</t>
  </si>
  <si>
    <t>9.3.5.1 Propõe recomendações para melhorar essa capacidade?</t>
  </si>
  <si>
    <t>9.3.5.2 Avalia periodicamente a capacidade dos níveis subnacionais para conduzir avaliações de tecnologias e realizar gestão tecnológica?</t>
  </si>
  <si>
    <t>9.3.5.3 Propõe recomendações para melhorar essa capacidade dos níveis subnacionais?</t>
  </si>
  <si>
    <t>9.4 Assessoria e apoio técnico aos níveis subnacionais de saúde para garantir a qualidade dos serviços</t>
  </si>
  <si>
    <t>9.4.1 A ASN  presta assessoria técnica aos níveis subnacionais para coleta e análise de dados relacionados com a qualidade dos serviços de saúde pública de base coletiva?</t>
  </si>
  <si>
    <t>9.4.1.1 Estrutura organizacional e capacidades nos níveis subnacionais?</t>
  </si>
  <si>
    <t>9.4.1.2 Procedimentos e práticas nos níveis subnacionais?</t>
  </si>
  <si>
    <t>9.4.1.3 Resultados da ação dos serviços prestados nos níveis subnacionais?</t>
  </si>
  <si>
    <t>9.4.1.4 Grau de satisfação dos usuários?</t>
  </si>
  <si>
    <t>9.4.2 A ASN presta assessoria aos níveis subnacionais na coleta e análise de dados relacionados à qualidade dos serviços de saúde individuais?</t>
  </si>
  <si>
    <t>Em todo caso, os dados de interesse incluem:</t>
  </si>
  <si>
    <t>9.4.2.1 Estrutura organizacional e capacidades nos níveis subnacionais?</t>
  </si>
  <si>
    <t>9.4.2.2 Procedimentos e práticas nos níveis subnacionais?</t>
  </si>
  <si>
    <t>9.4.2.3 Resultados da ação dos serviços prestados nos níveis subnacionais?</t>
  </si>
  <si>
    <t>9.4.2.4 Grau de satisfação dos usuários?</t>
  </si>
  <si>
    <t>9.4.3 A ASN presta assessoria técnica aos níveis subnacionais em matéria de uso de instrumentos para a gestão e avaliação de tecnologias?</t>
  </si>
  <si>
    <t>9.4.3.1 Presta assessoria técnica aos níveis subnacionais para medir o desempenho de gestão nesses níveis?</t>
  </si>
  <si>
    <t>Em todo caso, essa assessoria engloba::</t>
  </si>
  <si>
    <t>9.4.3.1.1 Serviços de saúde coletivos?</t>
  </si>
  <si>
    <t>9.4.3.1.2 Serviços de saúde individuais?</t>
  </si>
  <si>
    <t>9.4.4 A assessoria na avaliação tecnológica em saúde (ETES)  aos níveis subnacionais inclui todos os âmbitos de avaliações de tecnologias em saúde?</t>
  </si>
  <si>
    <t>Em todo caso, a assessoria inclui avaliações de tecnologias em saúde sobre:</t>
  </si>
  <si>
    <t>9.4.4.1 Segurança?</t>
  </si>
  <si>
    <t>9.4.4.2 Efetividade?</t>
  </si>
  <si>
    <t>9.4.4.3 Custo-efetividade?</t>
  </si>
  <si>
    <t>9.4.4.4 Utilidade?</t>
  </si>
  <si>
    <t>9.4.4.5 Custo-utilidade?</t>
  </si>
  <si>
    <t>9.4.4.6 Aceitação social?</t>
  </si>
  <si>
    <t>Função Essencial N° 10:  Investigação em saúde pública</t>
  </si>
  <si>
    <t>10.1.1 A ASN elaborou  uma agenda de pesquisa em saúde pública?</t>
  </si>
  <si>
    <t>Em todo caso, a agenda de pesquisa inclui:</t>
  </si>
  <si>
    <t>10.1.1.1 Falta de conhecimento no controle das prioridades de saúde do país?</t>
  </si>
  <si>
    <t>10.1.1.2 Necessidades de provas para fundamentar decisões políticas relevantes em saúde pública?</t>
  </si>
  <si>
    <t>10.1.1.3 Falta de evidências para a melhoria da gestão dos serviços de saúde que realizam ações de saúde pública?</t>
  </si>
  <si>
    <t>10.1.1.4 Falta de evidências para garantir a exeqüibilidade e sustentabilidade econômica das inovações em saúde pública?</t>
  </si>
  <si>
    <t>10.1.1.5 Fontes de financiamento para realizar essas investigações?</t>
  </si>
  <si>
    <t>10.1.1.6 Opiniões acerca das prioridades de investigação de um  conjunto amplo de atores de saúde (acadêmicos, não-governamentais, privados, comunitários)?</t>
  </si>
  <si>
    <t>10.1.1.7 Colaboração de instituições dedicadas à pesquisa em saúde pública para elaborar a agenda e planejar sua execução?</t>
  </si>
  <si>
    <t>10.1.1.8 Discussão dessa agenda de pesquisa com as instituições nacionais e internacionais que financiam pesquisa em saúde no país?</t>
  </si>
  <si>
    <t>10.1.1.9 Incorporação da perspectiva da diversidade cultural e de gênero nas investigações incluídas na agenda?</t>
  </si>
  <si>
    <t>10.1.1.10 Existência de alguma instância na estrutura da ASN com a responsabilidade de desenvolver a agenda e implementar a pesquisa nela inclusa?</t>
  </si>
  <si>
    <t>10.1.2 A ASN avalia periodicamente o avanço no cumprimento da agenda de pesquisa fundamental em saúde pública?</t>
  </si>
  <si>
    <t>10.1.2.1 Comunica os resultados da avaliação a todos os envolvidos no cumprimento da agenda?</t>
  </si>
  <si>
    <t>Em caso afirmativo, divulga os resultados às instituições envolvidas:</t>
  </si>
  <si>
    <t>10.1.2.1.1 Do nível nacional?</t>
  </si>
  <si>
    <t>10.1.2.1.2 Dos níveis intermediários?</t>
  </si>
  <si>
    <t>10.1.2.2 Promove a difusão e utilização dos resultados das investigações?</t>
  </si>
  <si>
    <t>10.1.2.2.1 Em nível nacional?</t>
  </si>
  <si>
    <t>10.1.2.2.2 Em níveis subnacionais?</t>
  </si>
  <si>
    <t>10.2 Desenvolvimento da capacidade institucional de pesquisa</t>
  </si>
  <si>
    <t>10.2.1 A ASN desenvolve a capacidade institucional para a pesquisa em saúde pública?</t>
  </si>
  <si>
    <t>10.2.1.1 Determina que suas  equipes técnicas interajam com os investigadores que tratam de  temas prioritários de saúde pública?</t>
  </si>
  <si>
    <t>10.2.1.1.1 A ASN está apta  para levar adiante essa interação?</t>
  </si>
  <si>
    <t xml:space="preserve">Em todo caso, as campanhas envolveram: </t>
  </si>
  <si>
    <t>3.4.2.8.1 Poderia citar um exemplo bem sucedido de co-responsabilidade nos cuidados à saúde resultante desse esforço?</t>
  </si>
  <si>
    <t>3.4.2.8 Promoveu a conformação explícita de acordos de responsabilidades formais (que incluam o componente promocional) de comunidades, pacientes e provedores?</t>
  </si>
  <si>
    <t>3.4.2.7.1 Poderia citar um exemplo desses protocolos que estejam atualmente em vigor?</t>
  </si>
  <si>
    <t>3.4.2.7 Promoveu a implementação de protocolos clínicos que respaldem as práticas efetivas de promoção da saúde individual?</t>
  </si>
  <si>
    <t>3.4.2.6 Promoveu a inclusão de intervenções promocionais nos planos de seguros de saúde oferecidos no país?</t>
  </si>
  <si>
    <t>5.3.4.1 Possui uma visão organizacional clara e compartilhada?</t>
  </si>
  <si>
    <t>5.3.4.2 Garante possuir uma cultura, processo e estrutura organizacional que adquire conhecimento contínuo com as mudanças no meio externo e garante adaptar suas respostas a essas mudanças?</t>
  </si>
  <si>
    <t>5.3.4.2.1 Examina sua cultura organizacional?</t>
  </si>
  <si>
    <t xml:space="preserve">Em caso afirmativo, dispõe de pessoal capacitado nessas questões: </t>
  </si>
  <si>
    <t>7.2.3.1.1 Em nível nacional?</t>
  </si>
  <si>
    <t>7.2.3.1.2 Em níveis intermediários?</t>
  </si>
  <si>
    <t>7.2.3.1.3 Em nível local?</t>
  </si>
  <si>
    <t xml:space="preserve">7.3 Advocacia e ação para melhorar o acesso aos serviços de saúde necessários   </t>
  </si>
  <si>
    <t>7.3.1 A ASN atua em  processo de advocacia com outros atores para melhorar o acesso aos serviços de saúde necessários?</t>
  </si>
  <si>
    <t>7.3.1.1 Informa os tomadores de decisões e atores chaves, os representantes e a população em geral sobre as barreiras de acesso aos serviços de saúde?</t>
  </si>
  <si>
    <t>7.3.1.2 Defende a adoção de políticas, leis ou regulamentações que melhorem o acesso aos serviços dos mais necessitados?</t>
  </si>
  <si>
    <t>7.3.1.3 Estabelece e mantém relações formais de associação com indivíduos e organizações capazes de enfrentar problemas de acesso a serviços de saúde?</t>
  </si>
  <si>
    <t>7.3.1.4 Trabalha em parceria com universidades e outras instituições formadoras de profissionais de saúde para aumentar a disponibilidade de recursos humanos adequados às necessidades da área?</t>
  </si>
  <si>
    <t>5.4 Gestão para a cooperação internacional em saúde pública</t>
  </si>
  <si>
    <t>10.1 Desenvolvimento de uma agenda de pesquisa em saúde pública</t>
  </si>
  <si>
    <t>11.1 Gestão para reduzir o impacto de emergências e desastres</t>
  </si>
  <si>
    <t>11.3 Estabelecimento de alianças com outras agências e/ou instituições</t>
  </si>
  <si>
    <t>11.4 Assessoria e apoio técnico aos níveis subnacionais para reduzir o impacto de emergências e desastres em saúde</t>
  </si>
  <si>
    <t>11.2.1.2.3 Normas e políticas para doações de medicamentos essenciais e insumos necessários?</t>
  </si>
  <si>
    <t>11.2.1.2.4 Controle de vetores?</t>
  </si>
  <si>
    <t>11.2.1.2.5 Equipamentos,  medicamentos e insumos necessários para emergências e desastres?</t>
  </si>
  <si>
    <t>11.2.1.2.6 Saneamento básico?</t>
  </si>
  <si>
    <t xml:space="preserve">7.3.2.1 Coordena programas nacionais para solucionar problemas de acesso?  </t>
  </si>
  <si>
    <t>7.3.2.2 Identifica áreas com falta de profissionais e defende a fixação de provedores nessas áreas a fim de melhorar o acesso aos serviços?</t>
  </si>
  <si>
    <t>7.3.2.3 Identifica falhas em termos de recursos humanos necessários para cobrir populações com alta necessidade de saúde e baixa cobertura?</t>
  </si>
  <si>
    <t>10.2.2.3 Dispõe a ASN de pessoas experientes no uso de software para análise de grandes bancos de dados?</t>
  </si>
  <si>
    <t>10.2.2.4 Dispõe a ASN de suporte computacional capaz de realizar análise de grandes bancos de dados?</t>
  </si>
  <si>
    <t>10.2.2.5 Dispõe a ASN de especialistas para análise de dados qualitativos e quantitativos?</t>
  </si>
  <si>
    <t>10.2.2.6 Dispõe a ASN de profissionais capazes de “traduzir” aos interessados, dentro e fora da ASN, os resultados de trabalhos de investigação relevantes para sua tomada de decisão?</t>
  </si>
  <si>
    <t>10.2.2.7 Organizam-se seminários internos para apresentar e discutir resultados de investigações relevantes para a tomada de decisões?</t>
  </si>
  <si>
    <t>10.2.2.8 Obteve-se êxito em financiar algum projeto de pesquisa nos últimos 24 meses sobre os problemas de saúde relevantes por parte de investigadores da ASN (associados ou não com grupos de fora da ASN)?</t>
  </si>
  <si>
    <t>10.2.2.9 Poderia citar algum exemplo de uso (nos últimos 24 meses) dos resultados de uma pesquisa conduzida ou encomendada pela ASN para modificar ou introduzir uma medida de controle adequada para um problema de saúde relevante?</t>
  </si>
  <si>
    <t>10.3 Assessoria e apoio técnico para a pesquisa nos níveis subnacionais de saúde pública</t>
  </si>
  <si>
    <t>10.3.1 A ASN  assessora os níveis subnacionais em metodologia de pesquisa operacional em saúde pública?</t>
  </si>
  <si>
    <t xml:space="preserve">     Em todo caso, a ASN os assessora na:</t>
  </si>
  <si>
    <t>10.3.1.1 Investigação de surto epidêmico em seu território?</t>
  </si>
  <si>
    <t>10.3.1.2 Investigação de surtos de intoxicação alimentar?</t>
  </si>
  <si>
    <t>10.3.1.3 Investigação de fatores de risco para enfermidades crônicas?</t>
  </si>
  <si>
    <t>10.3.1.4 Avaliação de efetividade de intervenções coletivas em saúde?</t>
  </si>
  <si>
    <t>10.3.1.5 Investigação nos serviços de saúde?</t>
  </si>
  <si>
    <t>10.3.1.6 Pesquisa em saúde comunitária?</t>
  </si>
  <si>
    <t>10.3.2 A ASN assessora os níveis subnacionais na interpretação adequada dos resultados das pesquisas?</t>
  </si>
  <si>
    <t>10.3.2.1  Realiza oficinas de leitura crítica de informação científica ou outras formas de aprendizagem com a mesma finalidade para os níveis subnacionais?</t>
  </si>
  <si>
    <t>10.3.2.2 Assessora os níveis subnacionais na preparação de ações para pôr em prática intervenções baseadas nos resultados da investigação em saúde pública em seus respectivos territórios?</t>
  </si>
  <si>
    <t>10.3.3 A ASN dispõe de uma rede ampla e abrangente de instituições e indivíduos dedicados ou beneficiados com os resultados das pesquisas relevantes em saúde pública?</t>
  </si>
  <si>
    <t>10.3.3.1 Divulga nessa rede, aos membros da comunidade científica de saúde pública, os resultados relevantes da pesquisa para enfrentar os problemas de saúde no país?</t>
  </si>
  <si>
    <t>Em caso afirmativo, a rede inclui:</t>
  </si>
  <si>
    <t>10.3.3.1.1 Tomadores de decisões?</t>
  </si>
  <si>
    <t>10.3.3.1.2 Escolas de saúde pública?</t>
  </si>
  <si>
    <t>10.3.3.1.3 Níveis subnacionais da ASN?</t>
  </si>
  <si>
    <t>10.3.3.1.4 Faculdades de Ciências de Saúde ou áreas afins?</t>
  </si>
  <si>
    <t>10.3.3.1.5 Outras instituições dedicadas à investigação em saúde pública?</t>
  </si>
  <si>
    <t>10.3.3.1.6 Outros atores extra-setoriais relevantes?</t>
  </si>
  <si>
    <t>10.3.3.2 A ASN estimula a participação de profissionais dos níveis subnacionais em projetos de pesquisa de alcance nacional?</t>
  </si>
  <si>
    <t>Em caso afirmativo, esses profissionais participam no(a):</t>
  </si>
  <si>
    <t>10.3.3.2.1 Elaboração de projetos de pesquisa?</t>
  </si>
  <si>
    <t>10.3.3.2.2 Coleta de informação?</t>
  </si>
  <si>
    <t>10.3.3.2.3 Análise dos resultados?</t>
  </si>
  <si>
    <t>10.3.3.3 Estimula nos níveis subnacionais o uso de resultados dessas pesquisas para melhorar as práticas de saúde pública?</t>
  </si>
  <si>
    <t>10.3.3.3.1 Poderia citar algum exemplo de utilização dos resultados nos últimos dois anos?</t>
  </si>
  <si>
    <t>11.1.1 A ASN possui um plano nacional institucionalizado de redução do impacto de emergências e desastres em saúde?</t>
  </si>
  <si>
    <t>11.1.1.1 O plano nacional do setor de saúde está integrado ao plano nacional de emergências?</t>
  </si>
  <si>
    <t>11.1.1.2 Esse plano inclui um mapa de ameaças, vulnerabilidade e riscos de emergências e desastres no território nacional?</t>
  </si>
  <si>
    <t>11.1.1.3 O plano nacional do setor de saúde inclui os planos subnacionais?</t>
  </si>
  <si>
    <t xml:space="preserve">11.1.1.4 Uma unidade dedicada à redução do impacto de emergências e desastres em saúde na ASN está disponível?  </t>
  </si>
  <si>
    <t>11.1.2 A ASN dirige o setor de saúde como um todo na implementação de medidas de preparação para desastres e emergências?</t>
  </si>
  <si>
    <t>11.1.2.1 Dispõe de uma rede de comunicações preparada para funcionar em emergências?</t>
  </si>
  <si>
    <t xml:space="preserve">11.1.2.1.1 Avalia-se periodicamente seu funcionamento?  </t>
  </si>
  <si>
    <t>11.1.2.2 Dispõe de um sistema de transporte preparado para funcionar em emergências?</t>
  </si>
  <si>
    <t>11.1.2.2.1 Avalia-se periodicamente seu funcionamento?</t>
  </si>
  <si>
    <t>11.1.3 A ASN treina seu pessoal de saúde na preparação para emergências e desastres?</t>
  </si>
  <si>
    <t xml:space="preserve">  Em todo caso, a ASN treina seu pessoal no(a):</t>
  </si>
  <si>
    <t>11.1.3.1 Definição de diretrizes para enfrentar emergências e desastres no setor saúde?</t>
  </si>
  <si>
    <t>11.1.3.2 Coordenação de atividades no setor saúde?</t>
  </si>
  <si>
    <t>11.1.3.3 Coordenação de atividades com outros setores?</t>
  </si>
  <si>
    <t>11.1.3.4 Prevenção e controle de doenças transmissíveis e não transmissíveis em conseqüência de desastres?</t>
  </si>
  <si>
    <t>11.1.3.5 Prevenção de transtornos mentais em conseqüência de desastres?</t>
  </si>
  <si>
    <t>11.1.3.6 Segurança dos alimentos após desastres?</t>
  </si>
  <si>
    <t>11.1.3.7 Saneamento e saúde ambiental após desastres?</t>
  </si>
  <si>
    <t>11.1.3.8 Controle de vetores em situações de emergência?</t>
  </si>
  <si>
    <t>11.1.3.9 Gestão de serviços de saúde em situações de emergência?</t>
  </si>
  <si>
    <t>11.1.3.10 Exercícios de simulação e simulacros de situações de emergência?</t>
  </si>
  <si>
    <t>11.1.3.11 Condução de avaliações rápidas de risco e necessidades?</t>
  </si>
  <si>
    <t>11.1.3.12 Busca, solicitação e distribuição de equipamentos/suprimentos essenciais de saúde para emergências e desastres?</t>
  </si>
  <si>
    <t>5.1.1.2 Elabora um plano com metas e objetivos nacionais relacionados estritamente com as prioridades sanitárias de períodos determinados?</t>
  </si>
  <si>
    <t>5.1.1.2.1 Essas metas e objetivos de saúde estão baseados no perfil atual da saúde?</t>
  </si>
  <si>
    <t xml:space="preserve">5.1.1.2.2 Os objetivos da saúde estão baseados na definição prévia de prioridades sanitárias?  </t>
  </si>
  <si>
    <t>5.1.1.2.3 Os objetivos sanitários são consistentes com outros objetivos de desenvolvimento nacional relacionados às políticas sociais?</t>
  </si>
  <si>
    <t>5.1.1.2.4 Mecanismos de financiamento adequados para executar os planos e programas voltados a alcançar os objetivos sanitários estão disponíveis?</t>
  </si>
  <si>
    <t>5.1.1.2.5 A ASN solicita subsídios a representantes da comunidade para definir objetivos sanitários?</t>
  </si>
  <si>
    <t>5.1.1.2.6 A ASN identifica atores e organizações responsáveis por alcançar os objetivos sanitários definidos?</t>
  </si>
  <si>
    <t xml:space="preserve">5.1.1.2.7 A ASN elabora indicadores de desempenho para medir o cumprimento dos objetivos sanitários definidos?  </t>
  </si>
  <si>
    <t>5.1.1.2.7.1 Esse processo inclui indicadores para cada política, atividade e/ou componente do plano?</t>
  </si>
  <si>
    <t>5.1.1.2.8 A ASN associa-se a outras organizações que contribuam ou beneficiem-se das melhorias do perfil da saúde na elaboração desses indicadores?</t>
  </si>
  <si>
    <t>5.1.2 A ASN utiliza os indicadores para medir o êxito dos objetivos sanitários?</t>
  </si>
  <si>
    <t>5.1.2.1 Esses indicadores são monitorados e avaliados por meio de um processo participativo?</t>
  </si>
  <si>
    <t xml:space="preserve">Em caso afirmativo, esse processo participativo:     </t>
  </si>
  <si>
    <t>5.1.2.1.1 Inclui atores chaves relacionados com o financiamento dos cuidados de saúde?</t>
  </si>
  <si>
    <t>5.1.2.1.2 Inclui atores chaves envolvidos  na compra de serviços de saúde (gestão  para o financiamento dos cuidados de saúde)?</t>
  </si>
  <si>
    <t>5.1.2.1.3 Inclui atores chaves de prestação de serviços de saúde?</t>
  </si>
  <si>
    <t>5.1.2.1.4 Contribui para implementar uma política nacional de saúde?</t>
  </si>
  <si>
    <t>5.1.3 A ASN  avalia seus aliados atuais bem como os potenciais  para determinar  o grau de apoio e compromisso no desenvolvimento, implementação e avaliação do processo nacional de melhoria da saúde?</t>
  </si>
  <si>
    <t>5.1.3.1 Esse processo é avaliado no âmbito da saúde pública?</t>
  </si>
  <si>
    <t>5.1.3.2 Esse processo é avaliado no âmbito da saúde privada?</t>
  </si>
  <si>
    <t xml:space="preserve">5.1.3.3 Os resultados da última avaliação indicam que os aliados estão bem identificados e preparados para assumir suas responsabilidades no processo nacional de melhoria da saúde?  </t>
  </si>
  <si>
    <t>5.1.3.4 Os resultados da avaliação fomentam a formação de aliança com atores chaves nos setores público e privado?</t>
  </si>
  <si>
    <t>5.2 Desenvolvimento, monitoramento e avaliação das políticas de saúde pública</t>
  </si>
  <si>
    <t>5.2.1 A ASN assume a liderança no desenvolvimento da agenda nacional de políticas de saúde pública?</t>
  </si>
  <si>
    <t>5.2.1.1 Essa agenda é consistente com os objetivos nacionais, descritos no indicador 5.1.1, que foram definidos pela ASN  e seus aliados?</t>
  </si>
  <si>
    <t>5.2.1.2 Essa agenda tem respaldo e aprovação do mais alto escalão do poder Executivo?</t>
  </si>
  <si>
    <t>5.2.1.3 Essa agenda tem respaldo e aprovação do Poder Legislativo?</t>
  </si>
  <si>
    <t>5.2.1.4 A ASN solicita e considera as contribuições de outros tomadores de decisão responsáveis pela geração de políticas de saúde e pela preparação dessa agenda?</t>
  </si>
  <si>
    <t>5.2.1.5 A ASN solicita e considera as contribuições da sociedade civil na formulação da política nacional de saúde?</t>
  </si>
  <si>
    <t>5.2.2 A ASN coordena atividades nacionais de participação social para definir a política nacional de saúde?</t>
  </si>
  <si>
    <t>Em todo caso, essas atividades incluem:</t>
  </si>
  <si>
    <t>5.2.2.1 O estabelecimento de acordos em saúde pública relativos à áreas de importância nacional?</t>
  </si>
  <si>
    <t>5.2.2.2 A facilitação de foros de opinião pública para recolher testemunhos e formar consensos sobre temas relevantes da saúde pública?</t>
  </si>
  <si>
    <t>5.2.2.3 A comunicação com comitês  nacionais e assessores responsáveis pelas políticas de desenvolvimento?</t>
  </si>
  <si>
    <t>5.2.2.4 A negociação de legislação sanitária que sustente a definição da política nacional de saúde pública?</t>
  </si>
  <si>
    <t>5.2.2.5 O uso compartilhado dessa agenda pela ASN e outros interessados do nível nacional e subnacional?</t>
  </si>
  <si>
    <t xml:space="preserve">Em caso afirmativo, isso inclui: </t>
  </si>
  <si>
    <t xml:space="preserve">5.2.2.5.1 Sindicatos? </t>
  </si>
  <si>
    <t xml:space="preserve">5.2.2.5.2 Associações profissionais? </t>
  </si>
  <si>
    <t xml:space="preserve">5.2.2.5.3 Grupos privados? </t>
  </si>
  <si>
    <t xml:space="preserve">5.2.2.5.4 Municípios? </t>
  </si>
  <si>
    <t xml:space="preserve">5.2.2.5.5 Grupos de consumidores? </t>
  </si>
  <si>
    <t xml:space="preserve">5.2.2.5.6 Organizações comunitárias? </t>
  </si>
  <si>
    <t xml:space="preserve">5.2.2.5.7 Organizações não-governamentais? </t>
  </si>
  <si>
    <t>5.2.2.6 A ASN desenvolve políticas que se expressam em forma de leis e regulamentação em saúde pública?</t>
  </si>
  <si>
    <t>5.2.2.6.1 Poderia citar um exemplo específico de lei ou regulamentação elaborada no último ano?</t>
  </si>
  <si>
    <t>5.2.3 A ASN monitora e avalia as atuais políticas de saúde pública para medir seu impacto?</t>
  </si>
  <si>
    <t>5.2.3.1 Alerta os tomadores de decisão e o público em geral sobre o impacto que possam ter os resultados derivados da implementação das políticas de saúde pública?</t>
  </si>
  <si>
    <t>5.2.3.2 Utiliza a avaliação para definir e implementar políticas de saúde?</t>
  </si>
  <si>
    <t>5.2.3.3 Possui pessoal com experiência e capacidades necessárias para definir e implementar as políticas de saúde pública?</t>
  </si>
  <si>
    <t xml:space="preserve">Em caso afirmativo, essa experiência e capacidades incluem habilidades em:   </t>
  </si>
  <si>
    <t>5.2.3.3.1 Elaboração de propostas em políticas de saúde pública?</t>
  </si>
  <si>
    <t>5.2.3.3.2 Elaboração de proposta de legislação em saúde pública?</t>
  </si>
  <si>
    <t>5.2.3.3.3 Condução de foros públicos para a definição de políticas de saúde pública?</t>
  </si>
  <si>
    <t>5.2.3.3.4 Priorização de temas de política de saúde pública?</t>
  </si>
  <si>
    <t>5.3 Desenvolvimento da capacidade institucional de gestão dos sistemas de saúde pública</t>
  </si>
  <si>
    <t>5.3.1 A ASN desenvolve a capacidade institucional para exercer a liderança na gestão de saúde?</t>
  </si>
  <si>
    <t xml:space="preserve">5.3.1.1 Possui as capacidades de gestão necessárias para exercer sua liderança no sistema de saúde?  </t>
  </si>
  <si>
    <t xml:space="preserve">Em caso afirmativo,  essas capacidades incluem: </t>
  </si>
  <si>
    <t>5.3.1.1.1 Ferramentas para a formação de consensos?</t>
  </si>
  <si>
    <t xml:space="preserve">5.3.1.1.2 Promoção da colaboração intra-setorial?  </t>
  </si>
  <si>
    <t>5.3.1.1.3 Resolução de conflitos?</t>
  </si>
  <si>
    <t>5.3.1.1.4 Técnicas de comunicação?</t>
  </si>
  <si>
    <t>5.3.1.1.5 Mobilização de recursos?</t>
  </si>
  <si>
    <t>5.3.1.1.6 Promoção da colaboração intersetorial?</t>
  </si>
  <si>
    <t>5.3.1.2 Utiliza sua liderança para conduzir o sistema de saúde visando atingir os objetivos sanitários definidos?</t>
  </si>
  <si>
    <t>5.3.1.3 Dispõe de pessoal capacitado suficiente para a comunicação efetiva das visões e estratégias que permitem sua operação com enfoque sistêmico?</t>
  </si>
  <si>
    <t>5.3.2 A ASN desenvolve a capacidade institucional para a tomada de decisões baseada em evidências?</t>
  </si>
  <si>
    <t>5.3.2.1 Dispõe de capacidades para uma gestão baseada em evidências nos processos de planejamento, tomada de decisões e avaliação de atividades?</t>
  </si>
  <si>
    <t>5.3.2.1.1 Possui as capacidades necessárias para coletar, analisar, integrar e avaliar informação proveniente de diversas fontes?</t>
  </si>
  <si>
    <t>5.3.2.1.2 Dispõe de sistemas de informação capazes de processar a informação coletada e construir uma base de dados que possa ser usada nos processos de planejamento?</t>
  </si>
  <si>
    <t>Em caso afirmativo, o processamento de dados que alimentam a base incluem:</t>
  </si>
  <si>
    <t xml:space="preserve">5.3.2.1.2.1 Recursos existentes no setor saúde? </t>
  </si>
  <si>
    <t>5.3.2.1.2.2 Análise de custos?</t>
  </si>
  <si>
    <t>5.3.2.1.2.3 Produção de serviços?</t>
  </si>
  <si>
    <t xml:space="preserve">5.3.2.1.2.4 Qualidade dos serviços? </t>
  </si>
  <si>
    <t>5.3.2.1.3 Utiliza a informação de diversas fontes para melhorar a tomada de decisões na gestão dos serviços de saúde pública em todos os níveis?</t>
  </si>
  <si>
    <t>5.3.2.1.4 Estimula e facilita o uso de informação de saúde comunitária na tomada de decisões?</t>
  </si>
  <si>
    <t>5.3.2.1.5 Dispõe de pessoal qualificado para o uso da informação na tomada de decisões baseada em evidências?</t>
  </si>
  <si>
    <t>5.3.2.1.5.1 Esse pessoal produz a informação em formato simples?</t>
  </si>
  <si>
    <t>5.3.2.2 Utiliza metodologias científicas de pesquisa dos sistemas de saúde para informar a tomada de decisões e os processos de avaliação?</t>
  </si>
  <si>
    <t>5.3.2.3 Dispõe de sistemas de supervisão e avaliação que verifiquem  se as metas e objetivos definidos foram alcançados?</t>
  </si>
  <si>
    <t xml:space="preserve">5.3.2.4 Dispõe de indicadores de desempenho claros e bem definidos como parte integral do sistema de saúde?   </t>
  </si>
  <si>
    <t>Em caso afirmativo, esses indicadores de desempenho:</t>
  </si>
  <si>
    <t>5.3.2.4.1 São coletados e analisados com base na obtenção consistente e sistemática de informação?</t>
  </si>
  <si>
    <t>5.3.2.4.2 São utilizados para a melhoria contínua do desempenho do sistema de saúde?</t>
  </si>
  <si>
    <t>5.3.2.4.3 Poderia dar um exemplo desses indicadores de desempenho em uso?</t>
  </si>
  <si>
    <t xml:space="preserve">5.3.2.5 Dispõe de pessoal qualificado para a comunicação efetiva dos resultados de suas ações?  </t>
  </si>
  <si>
    <t>5.3.3. A ASN desenvolve a capacidade institucional de planejamento estratégico?</t>
  </si>
  <si>
    <t xml:space="preserve">Em  todo caso, a ASN: </t>
  </si>
  <si>
    <t>5.3.3.1 Dispõe de pessoal com experiência e capacidades necessárias para a elaboração e a implementação de processos de planejamento estratégico?</t>
  </si>
  <si>
    <t>5.3.3.2 Utiliza o planejamento estratégico como parte de suas atividades e operações?</t>
  </si>
  <si>
    <t>5.3.3.2.1 A ASN realizou um processo de planejamento estratégico no último ano?</t>
  </si>
  <si>
    <t xml:space="preserve">Em caso afirmativo, esse processo: </t>
  </si>
  <si>
    <t>5.3.3.2.1.1 Define a visão e a missão da ASN?</t>
  </si>
  <si>
    <t>5.3.3.2.1.2 Analisa  os pontos fortes e fracos da ASN?</t>
  </si>
  <si>
    <t>5.3.3.2.1.3 Identifica oportunidades e ameaças para a ASN?</t>
  </si>
  <si>
    <t>5.3.3.2.1.4 Define objetivos e estratégias para a ASN?</t>
  </si>
  <si>
    <t xml:space="preserve">5.3.3.2.1.5 Obtém êxito na formação de alianças para a implementação desse plano estratégico?  </t>
  </si>
  <si>
    <t xml:space="preserve">5.3.3.2.1.6 Define, mediante consenso, as tarefas e responsabilidades necessárias para realizar o processo?  </t>
  </si>
  <si>
    <t>5.3.3.2.1.7 Realiza sua avaliação de forma iterativa e sistemática?</t>
  </si>
  <si>
    <t>5.3.3.2.2 Coordena esse planejamento e as atividades colaborativas com outras instituições?</t>
  </si>
  <si>
    <t>5.3.4  A ASN mantém um processo permanente de desenvolvimento organizacional?</t>
  </si>
  <si>
    <t>7.2.3 O pessoal da ASN avalia periodicamente sua experiência e capacidade para prover, de forma efetiva, mecanismos de aproximação da comunidade aos serviços de saúde individuais e coletivos?</t>
  </si>
  <si>
    <t>7.2.3.1 Introduz mudanças com base nos resultados dessas avaliações?</t>
  </si>
  <si>
    <t>11.2.1.1 Elabora normas sanitárias para o plano nacional de emergência?</t>
  </si>
  <si>
    <t>11.2.1.2 Desenvolve normas e diretrizes a fim de apoiar a preparação para enfrentar as conseqüências de emergências e desastres?</t>
  </si>
  <si>
    <t>Em caso afirmativo,  essas normas e diretrizes incluem:</t>
  </si>
  <si>
    <t>11.2.1.2.1 Surtos de doenças transmissíveis?</t>
  </si>
  <si>
    <t>11.2.1.2.2 Saneamento de alojamentos, albergues e acampamentos?</t>
  </si>
  <si>
    <t>11.2.1.2.9.1 Serviços hospitalares?</t>
  </si>
  <si>
    <t>11.2.1.2.9.2 Serviços ambulatoriais?</t>
  </si>
  <si>
    <t>11.2.1.2.9.3 Serviços de tratamento de água?</t>
  </si>
  <si>
    <t>11.2.1.2.9.4 Serviços de esgoto?</t>
  </si>
  <si>
    <t>11.2.1.3 Desenvolve normas e diretrizes para enfrentar as conseqüências de emergências e desastres?</t>
  </si>
  <si>
    <t>Em caso afirmativo, as normas consideram::</t>
  </si>
  <si>
    <t>5.3.4.3.4 Dispõe de uma cultura organizacional que garante o reforço de poder (empowerment) do pessoal com vistas ao seu próprio desenvolvimento?</t>
  </si>
  <si>
    <t>5.3.5 A ASN desenvolve a capacidade institucional de gestão de recursos?</t>
  </si>
  <si>
    <t>5.3.5.1 Dispõe das capacidades para gerir recursos?</t>
  </si>
  <si>
    <t>5.3.5.1.1 Dispõe das habilidades para realocar recursos em função das prioridades e necessidade de mudanças institucionais?</t>
  </si>
  <si>
    <t>5.3.5.1.1.1 Poderia dar um exemplo de realocação de recursos no último ano?</t>
  </si>
  <si>
    <t>5.3.5.1.1.2 Utiliza suas capacidades de gestão de recursos para garantir eficiência, qualidade e eqüidade nos serviços de saúde?</t>
  </si>
  <si>
    <t>5.3.5.1.1.3 Dispõe de pessoal treinado em tecnologias de gestão capaz de assessorar na seleção e gestão de tecnologias adequadas?</t>
  </si>
  <si>
    <t>5.4.1 A ASN dispõe das capacidades e recursos para conduzir, negociar e realizar processos de cooperação internacional na área de saúde pública?</t>
  </si>
  <si>
    <t xml:space="preserve">2.2.2.2 Avalia anualmente o uso da informação produzida pelo sistema de vigilância de saúde pública? </t>
  </si>
  <si>
    <t>2.2.2.3 Desenvolveu ou solicitou alguma pesquisa para conhecer melhor algum problema que represente uma ameaça para a saúde pública?</t>
  </si>
  <si>
    <t>Em caso afirmativo:</t>
  </si>
  <si>
    <t>2.2.2.3.1 Poderia dar um exemplo de pesquisa realizada nos últimos doze meses?</t>
  </si>
  <si>
    <t>2.2.2.4 Utilizou os resultados dessa pesquisa para melhorar o sistema de  vigilância epidemiológica?</t>
  </si>
  <si>
    <t>2.3 Capacidade dos laboratórios de saúde pública</t>
  </si>
  <si>
    <t>2.3.1 A ASN dispõe de uma rede de laboratórios capaz de apoiar a vigilância e as investigações epidemiológicas?</t>
  </si>
  <si>
    <t xml:space="preserve">Em todo caso, os  laboratórios de saúde pública: </t>
  </si>
  <si>
    <t>2.3.1.1 Estão em  condições de identificar os agentes causadores de todas as enfermidades de notificação compulsória no país?</t>
  </si>
  <si>
    <t>2.3.1.2 Mantêm uma lista atualizada dos laboratórios capazes de realizar análises especializadas diante das necessidades derivadas da vigilância?</t>
  </si>
  <si>
    <t>2.3.1.3 Dispõem de protocolos rigorosos para o manejo, transporte e armazenamento de amostras coletadas por laboratórios públicos ou privados?</t>
  </si>
  <si>
    <t>2.3.1.4 Possuem mecanismos formais de coordenação e referência da rede de laboratórios nacionais de saúde pública com um ou mais  laboratórios internacionais de reconhecida excelência?</t>
  </si>
  <si>
    <t>2.3.1.5 Avaliam periodicamente a qualidade do diagnóstico do laboratório de referência da rede mediante comparação com os resultados do laboratório de referência internacional?</t>
  </si>
  <si>
    <t>2.3.1.6 Contam com procedimentos padronizados para receber informações de outros laboratórios privados e públicos com o propósito de monitorar enfermidades específicas?</t>
  </si>
  <si>
    <t>2.3.1.6.1 Avaliaram alguns desses procedimentos para determinar sua efetividade diante de situações específicas?</t>
  </si>
  <si>
    <t>2.3.1.7 São capazes de cumprir com as necessidades de rotina da vigilância epidemiológica?</t>
  </si>
  <si>
    <t>2.3.1.8 Dispõem de um sistema para determinar o nível de cumprimento das regulamentações voltadas a certificar a qualidade desses laboratórios?</t>
  </si>
  <si>
    <t>Em caso afirmativo, os laboratórios de saúde pública:</t>
  </si>
  <si>
    <t>2.3.1.8.1 Cumpriram estritamente as regulamentações voltadas a certificar qualidade desses laboratórios?</t>
  </si>
  <si>
    <t>2.4 Capacidade de resposta oportuna e efetiva para o controle de problemas de saúde pública</t>
  </si>
  <si>
    <t>2.4.1 Possui capacidade de resposta oportuna e eficaz para o controle de problemas de saúde pública?</t>
  </si>
  <si>
    <t>Em todo caso,  a ASN:</t>
  </si>
  <si>
    <t>2.4.1.1 Dispõe de protocolos e manuais de procedimento, baseados na informação obtida na vigilância, para uma resposta rápida diante dos danos à saúde do ambiente e das pessoas?</t>
  </si>
  <si>
    <t>2.4.1.2 Definiu as responsabilidades dos encarregados em manter ativa a comunicação entre os distintos componentes do sistema de vigilância?</t>
  </si>
  <si>
    <t>2.4.1.3 Enfatiza em seus manuais de procedimentos e normas a importância de uma resposta rápida e autônoma dos níveis mais  próximos da origem do problema enfrentado?</t>
  </si>
  <si>
    <t>2.4.1.4 Definiu mecanismos de reconhecimento ao bom desempenho das equipes de saúde encarregadas da vigilância?</t>
  </si>
  <si>
    <t>2.4.1.5 Definiu mecanismos de reconhecimento ao bom desempenho das equipes encarregadas da resposta às emergências detectadas?</t>
  </si>
  <si>
    <t>2.4.1.6 Detectou alguma ameaça à saúde pública de forma oportuna  nos últimos 24 meses?</t>
  </si>
  <si>
    <t xml:space="preserve">Em caso afirmativo: </t>
  </si>
  <si>
    <t>2.4.1.6.1  Poderia citar um exemplo?</t>
  </si>
  <si>
    <t>2.4.2 A ASN avalia a capacidade de resposta do sistema de vigilância diante de cada emergência de saúde enfrentada?</t>
  </si>
  <si>
    <t>2.4.2.1 Comunica os resultados dessa avaliação a todos os que a compõem e adota medidas corretivas?</t>
  </si>
  <si>
    <t>2.4.2.2 Supervisiona o cumprimento das medidas corretivas para melhoria da capacidade de resposta?</t>
  </si>
  <si>
    <t>2.5 Assessora e apoio técnico aos níveis subnacionais de saúde  pública</t>
  </si>
  <si>
    <t>2.5.1 Assessora e apóia regularmente os níveis subnacionais para desenvolver sua capacidade de vigilância?</t>
  </si>
  <si>
    <t>2.5.1.1 Faz um levantamento das necessidades de pessoal especializado, capacitação, equipamento, manutenção de equipamento, dentre outras necessidades para a vigilância dos níveis subnacionais?</t>
  </si>
  <si>
    <t>2.5.1.1.1 Utiliza esse levantamento para definir prioridades em matéria de contratações, capacitação e investimento no sistema de vigilância epidemiológica?</t>
  </si>
  <si>
    <t>2.5.1.2 Informa todos os níveis subnacionais sobre as formas de acessar a rede de laboratórios de saúde pública?</t>
  </si>
  <si>
    <t>2.5.1.3 Facilita a informação e a capacitação aos níveis subnacionais em áreas críticas para garantir a qualidade de seu trabalho?</t>
  </si>
  <si>
    <t xml:space="preserve">2.5.1.4 Assessora os níveis subnacionais diante de qualquer consulta relativa à conduta a ser seguida em emergências? </t>
  </si>
  <si>
    <t>2.5.1.5 Definiu o trabalho da equipe responsável pelo sistema de vigilância no tocante à comunicação com os níveis subnacionais?</t>
  </si>
  <si>
    <t>2.5.1.6 Comunicou aos níveis subnacionais a disponibilidade de peritos do  nível central, os quais estão em condições de enfrentar emergências de saúde pública?</t>
  </si>
  <si>
    <t>2.5.1.7 Definiu padrões simples e efetivos para a comunicação entre os distintos níveis do sistema de vigilância?</t>
  </si>
  <si>
    <t>Indicadores</t>
  </si>
  <si>
    <t>FESP</t>
  </si>
  <si>
    <t>5.4.1.1 Dispõe de recursos e tecnologia necessária para buscar oportunidades de cooperação internacional, permitindo atender melhor as prioridades nacionais de saúde, com uma base de dados em grande escala?</t>
  </si>
  <si>
    <t>5.4.1.2 Tem conhecimento das políticas, das prioridades, das condições e dos requisitos que os diferentes organismos de cooperação internacional possuem para a alocação de recursos?</t>
  </si>
  <si>
    <t>5.4.1.3 Dispõe das capacidades necessárias para o desenvolvimento de projetos de cooperação com países dentro e fora da região?</t>
  </si>
  <si>
    <t>Em caso afirmativo, essas capacidades incluem:</t>
  </si>
  <si>
    <t>5.4.1.3.1 Desenvolvimento de amplos programas de cooperação com agências internacionais?</t>
  </si>
  <si>
    <t>5.4.1.3.2 Desenvolvimento específico de projetos de cooperação de curto prazo?</t>
  </si>
  <si>
    <t>5.4.1.3.3 Desenvolvimento de projetos de cooperação entre países?</t>
  </si>
  <si>
    <t>5.4.1.4 Garante a avaliação sistemática de todo projeto de cooperação com o seu parceiro internacional?</t>
  </si>
  <si>
    <t>5.4.1.4.1 A ASN dispõe de profissionais em todos os níveis do sistema de saúde capazes de participar dessa avaliação?</t>
  </si>
  <si>
    <t xml:space="preserve">5.5 Assessoria e apoio técnico aos níveis subnacionais para  desenvolvimento de políticas, planejamento e gestão da saúde </t>
  </si>
  <si>
    <t>5.5.1 A ASN assessora e dá apoio técnico aos níveis subnacionais para o desenvolvimento de políticas, planejamento e gestão de atividades de saúde pública?</t>
  </si>
  <si>
    <t>Em todo caso, esse apoio inclui:</t>
  </si>
  <si>
    <t>5.5.1.1 Treinamento em métodos efetivos de planejamento em saúde pública?</t>
  </si>
  <si>
    <t>5.5.1.2 Treinamento em métodos para a definição de políticas de saúde pública?</t>
  </si>
  <si>
    <t>5.5.1.3 Treinamento em métodos para o desenvolvimento de uma gestão sustentável?</t>
  </si>
  <si>
    <t>5.5.1.3.1 Dispõe de programas de treinamento para o desenvolvimento sustentável da gestão para melhorar a capacidade institucional dos níveis subnacionais?</t>
  </si>
  <si>
    <t>5.5.1.3.2 Oferece treinamento em serviço?</t>
  </si>
  <si>
    <t>5.5.1.3.3 Oferece educação continuada formal?</t>
  </si>
  <si>
    <t>5.5.1.3.4 Desenvolveu vínculos com escolas e organizações que oferecem programas de treinamento para o desenvolvimento sustentável da gestão para melhorar a capacidade institucional dos níveis subnacionais?</t>
  </si>
  <si>
    <t>5.5.1.4 Assessoria em estratégias efetivas de identificação e atendimento de prioridades subnacionais de saúde?</t>
  </si>
  <si>
    <t>5.5.1.5 Recursos necessários para apoiar os níveis subnacionais em suas atividades de planejamento estratégico?</t>
  </si>
  <si>
    <t>5.5.1.6 Facilitação para o desenvolvimento de processos de planejamento local em saúde?</t>
  </si>
  <si>
    <t>5.5.1.7 Promoção da integração dos esforços de planejamento local com outras iniciativas similares?</t>
  </si>
  <si>
    <t>5.5.1.8 Fortalecimento dos processos de descentralização da gestão em saúde pública?</t>
  </si>
  <si>
    <t>5.5.1.9 Assessoria para apoiar a melhoria contínua da gestão nos níveis subnacionais?</t>
  </si>
  <si>
    <t>5.5.2 A ASN dispõe de sistemas essenciais para detectar de forma rápida e precisa as necessidades de melhoria da gestão nos níveis subnacionais?</t>
  </si>
  <si>
    <t>Em todo caso, esses mecanismos e políticas do sistema facilitam em todos os níveis:</t>
  </si>
  <si>
    <t>5.5.2.1 A detecção de deficiências nas capacidades de gestão dos níveis subnacionais?</t>
  </si>
  <si>
    <t>5.5.2.2 A resposta rápida diante de deficiências relevantes dos níveis subnacionais?</t>
  </si>
  <si>
    <t>5.5.2.3 Poderia mencionar um exemplo específico desses mecanismos que tenham sido implementados  nos últimos dois anos?</t>
  </si>
  <si>
    <t>institucional de regulamentação e fiscalização em saúde pública</t>
  </si>
  <si>
    <t>Função Essencial N° 6:  Fortalecimento da capacidade institucional de regulamentação e fiscalização em saúde pública</t>
  </si>
  <si>
    <t>6.1 Revisão periódica, avaliação e modificação do marco regulatório</t>
  </si>
  <si>
    <t>6.1.1 A ASN dispõe de experiência na redação de leis e regulamentações voltadas à proteção da saúde pública?</t>
  </si>
  <si>
    <t>Em todo caso, essa experiência inclui:</t>
  </si>
  <si>
    <t>6.1.1.1 Assessoria jurídica própria?</t>
  </si>
  <si>
    <t>6.1.1.2 Assessoria jurídica contratada externamente para revisões específicas?</t>
  </si>
  <si>
    <t>6.1.1.3 Pessoal capacitado nos procedimentos legislativos e regulatórios relativos à adoção, emenda e rejeição de leis e regulamentações de saúde pública?</t>
  </si>
  <si>
    <t>6.1.2 A ASN revisa a norma para a proteção da saúde e da segurança da população?</t>
  </si>
  <si>
    <t>Em todo caso, a revisão:</t>
  </si>
  <si>
    <t>6.1.2.1 Inclui projetos de legislação?</t>
  </si>
  <si>
    <t>6.1.2.2 Considera a coerência da legislação com o conhecimento científico existente em saúde pública?</t>
  </si>
  <si>
    <t>6.1.2.3 Considera o  impacto esperado quanto os adversos dessas  leis e regulamentações?</t>
  </si>
  <si>
    <t>6.1.2.4 É realizada de forma oportuna?</t>
  </si>
  <si>
    <t>6.1.2.5 É realizada periodicamente?</t>
  </si>
  <si>
    <t>6.1.2.6 Incorpora outros mecanismos de regulamentação?</t>
  </si>
  <si>
    <t>6.1.3 A ASN solicita subsídio para a avaliação da norma de saúde?</t>
  </si>
  <si>
    <t>Em todo caso, solicitam-se subsídios de(a):</t>
  </si>
  <si>
    <t>6.1.3.1 Legisladores chaves que apóiem o desenvolvimento da saúde pública?</t>
  </si>
  <si>
    <t>6.1.3.2 Assessores jurídicos?</t>
  </si>
  <si>
    <t>6.1.3.3 Outros organismos estatais?</t>
  </si>
  <si>
    <t>6.1.3.4 A comunidade em geral?</t>
  </si>
  <si>
    <t>6.1.3.5 Representantes de organizações comunitárias?</t>
  </si>
  <si>
    <t>6.1.3.6 Associações de usuários, grupos de interesse e outras associações?</t>
  </si>
  <si>
    <t>6.1.3.7 Indivíduos e organizações diretamente interessadas?</t>
  </si>
  <si>
    <t>6.1.3.8 Organismos internacionais interessados?</t>
  </si>
  <si>
    <t>6.1.4 A ASN lidera esforços para modificar as leis e regulamentações de acordo com os resultados da revisão?</t>
  </si>
  <si>
    <t>6.1.4.1 Oferece assessoria e apoio aos legisladores para a redação das modificações legais necessárias?</t>
  </si>
  <si>
    <t>6.1.4.2 Advoga ativamente para possibilitar as modificações legais necessárias à proteção da saúde e da segurança da população?</t>
  </si>
  <si>
    <t>6.2 Cumprimento das normas em saúde</t>
  </si>
  <si>
    <t>6.2.1 A ASN desenvolve processos sistemáticos para fazer cumprir as normas existentes?</t>
  </si>
  <si>
    <t>6.2.1.1 Guias expressos que apóiem as atividades de fiscalização em saúde pública estão disponíveis?</t>
  </si>
  <si>
    <t>6.2.1.2 A ASN identifica os responsáveis pela fiscalização?</t>
  </si>
  <si>
    <t>6.2.1.3  A ASN supervisiona os procedimentos de fiscalização utilizados?</t>
  </si>
  <si>
    <t>6.2.1.3.1 Supervisiona o abuso de poder da autoridade na fiscalização?</t>
  </si>
  <si>
    <t>6.2.1.3.2 Monitora o cumprimento das diretrizes para a fiscalização?</t>
  </si>
  <si>
    <t>6.2.1.4 A ASN é ágil para corrigir o abuso de poder da autoridade?</t>
  </si>
  <si>
    <t>6.2.1.5 Existe um sistema de incentivos para o pessoal de fiscalização da ASN que desempenhe corretamente seu papel de autoridade fiscalizadora?</t>
  </si>
  <si>
    <t>6.2.1.6 A ASN monitora a oportunidade e a eficiência da fiscalização?</t>
  </si>
  <si>
    <t>6.2.2 A  ASN instrui sobre as normas de saúde pública e estimula seu cumprimento?</t>
  </si>
  <si>
    <t>6.2.2.1 Divulga amplamente a importância do cumprimento da norma sanitária e dos procedimentos aplicáveis para esse fim?</t>
  </si>
  <si>
    <t>6.2.2.2 Dispõe de procedimentos preestabelecidos para informar as pessoas e as organizações que serão afetadas pela norma de saúde?</t>
  </si>
  <si>
    <t>6.2.2.3 Dispõe de um sistema de incentivos para favorecer o cumprimento da norma?</t>
  </si>
  <si>
    <t>6.2.2.3.1 Isso inclui a certificação de qualidade relativa ao cumprimento da norma?</t>
  </si>
  <si>
    <t>6.2.3 A ASN desenvolve e usa políticas e planos para prevenir a corrupção no sistema de saúde pública?</t>
  </si>
  <si>
    <t>Em todo caso, essas políticas e planos:</t>
  </si>
  <si>
    <t>6.2.3.1 São avaliados periodicamente pelas entidades independentes e são corrigidos com base nos resultados das avaliações, caso necessário?</t>
  </si>
  <si>
    <t>6.2.3.2 São consistentes com as prioridades nacionais nessa questão?</t>
  </si>
  <si>
    <t>6.2.3.3 Contemplam medidas para evitar as manipulações de grupos de pressão externos à ASN?</t>
  </si>
  <si>
    <t>6.2.3.4 Dispõem de sistemas de advertência e sanção às práticas ilegais em matéria de fiscalização?</t>
  </si>
  <si>
    <t>6.2.3.4.1 Esses sistemas são do conhecimento dos funcionários de todos os níveis?</t>
  </si>
  <si>
    <t>6.3 Conhecimentos, habilidades e mecanismos para revisar, aperfeiçoar e fazer cumprir o marco regulatório</t>
  </si>
  <si>
    <t>6.3.1 A ASN possui  capacidade institucional suficiente para exercer as funções normativas e fiscalizadoras?</t>
  </si>
  <si>
    <t xml:space="preserve">6.3.1.1 Dispõe de uma assessoria competente para o desenvolvimento do marco regulatório e para a elaboração de normas?  </t>
  </si>
  <si>
    <t>6.3.1.2 Dispõe de conhecimentos, habilidades e recursos para exercer a função normativa em saúde pública?</t>
  </si>
  <si>
    <t xml:space="preserve">    Em caso afirmativo, existem:</t>
  </si>
  <si>
    <t>6.3.1.2.1 Recursos humanos suficientes para a função normativa?</t>
  </si>
  <si>
    <t>6.3.1.2.2 Recursos institucionais para elaborar normas?</t>
  </si>
  <si>
    <t>6.3.1.2.3 Recursos financeiros suficientes?</t>
  </si>
  <si>
    <t>6.3.2 A ASN dispõe de mecanismos e recursos para fazer cumprir a norma?</t>
  </si>
  <si>
    <t>6.3.2.1 Existe alguma instituição governamental especializada para exercer a função fiscalizadora, de competência da ASN?</t>
  </si>
  <si>
    <t>6.3.2.2 Existem recursos humanos suficientes para a fiscalização?</t>
  </si>
  <si>
    <t>6.3.2.3 Existem recursos institucionais para fazer cumprir a norma?</t>
  </si>
  <si>
    <t>6.3.2.4 Existem recursos financeiros para fazer cumprir a programação de fiscalização definida?</t>
  </si>
  <si>
    <t>6.3.2.5 São dadas orientações ao pessoal de fiscalização sobre os procedimentos para realizar seu trabalho?</t>
  </si>
  <si>
    <t>6.3.2.5.1 Inclui orientação sobre o sentido do marco regulatório?</t>
  </si>
  <si>
    <t>11.1.3.13 Operação do sistema de comunicação e salas de controle em casos de emergência?</t>
  </si>
  <si>
    <t>11.1.3.14 Operação do sistema de transporte em emergências?</t>
  </si>
  <si>
    <t>11.1.3.15 Divulgação de informação de saúde nos meios de comunicação de massa, dentre outros?</t>
  </si>
  <si>
    <t>11.1.3.16 Garantia de transparência e eficiência na prestação de auxílio após catástrofes?</t>
  </si>
  <si>
    <t>11.1.3.17 Elaboração de projetos de emergências para a reabilitação do setor saúde?</t>
  </si>
  <si>
    <t>3.3.3.5 A ASN dispõe de uma linha telefônica dedicada com serviço eletrônico de mensagens sobre promoção da saúde?</t>
  </si>
  <si>
    <t>3.3.3.5.1 Avalia-se o uso da linha telefônica no mínimo a cada seis meses?</t>
  </si>
  <si>
    <t>3.3.3.6 A ASN avalia a utilidade dos outros meios alternativos em uso?</t>
  </si>
  <si>
    <t>3.4 Reorientação dos serviços de saúde voltados à promoção</t>
  </si>
  <si>
    <t>3.4.1 A ASN discutiu a importância da promoção dos serviços de saúde nas instâncias consultivas e decisórias de saúde?</t>
  </si>
  <si>
    <t>Em todo caso, essa rede inclui:</t>
  </si>
  <si>
    <t>Em todo caso, essa avaliação inclui:</t>
  </si>
  <si>
    <t>3.4.2 A ASN desenvolveu estratégias para reorientar os serviços de saúde com enfoque na promoção?</t>
  </si>
  <si>
    <t>3.4.2.1 Estabeleceu mecanismos de pagamento que incentivem a promoção da saúde no sistema de seguridade pública?</t>
  </si>
  <si>
    <t>1.1.1.4 Descrevem métodos apropriados para coletar informação e selecionar fontes de informação adequadas?</t>
  </si>
  <si>
    <t xml:space="preserve">1.1.1.5 Descrevem os papéis do nível nacional e dos níveis subnacionais na coleta de informação? </t>
  </si>
  <si>
    <t>1.1.1.6 Permitem aos cidadãos e a grupos organizados da comunidade o acesso à informação mantendo a privacidade das pessoas</t>
  </si>
  <si>
    <t xml:space="preserve">1.1.1.7 Incluem um processo de melhoria contínua dos sistemas de informação para satisfazer as necessidades dos usuários dos níveis nacionais e subnacionais (tomadores de decisões, encarregados de programas, etc.)?  </t>
  </si>
  <si>
    <t>Em caso afirmativo, o processo:</t>
  </si>
  <si>
    <t>1.1.1.7.1 Inclui normas  uniformes em todos os níveis do sistema de informação?</t>
  </si>
  <si>
    <t xml:space="preserve">1.1.1.7.2 Inclui procedimentos compatíveis com as necessidades das instâncias nacionais e internacionais das quais o sistema faz parte e às quais deve prestar informação? </t>
  </si>
  <si>
    <t xml:space="preserve">1.1.1.7.3 Inclui uma revisão periódica das normas e procedimentos para avaliar sua pertinência segundo os avanços tecnológicos e as mudanças de política de saúde? </t>
  </si>
  <si>
    <t>1.1.1.8 Descrevem os procedimentos para disseminar informação aos meios de comunicação e ao público em geral?</t>
  </si>
  <si>
    <t xml:space="preserve">1.1.1.9 Protegem o sigilo da informação mediante o uso de protocolos definidos para ter acesso aos dados? </t>
  </si>
  <si>
    <t xml:space="preserve">1.1.1.10 Descrevem os procedimentos a serem seguidos para organizar a informação em um perfil completo do estado de saúde que contenha informação sobre os objetivos nacionais de saúde? </t>
  </si>
  <si>
    <t xml:space="preserve">1.1.2 A ASN identifica e atualiza anualmente os dados coletados em um perfil do estado de saúde do país? </t>
  </si>
  <si>
    <t>Em todo caso, esse perfil inclui:</t>
  </si>
  <si>
    <t>1.1.2.1 Variáveis sociodemográficas?</t>
  </si>
  <si>
    <t>1.1.2.2 Mortalidade?</t>
  </si>
  <si>
    <t>1.1.2.3 Morbidade?</t>
  </si>
  <si>
    <t>3.2.1.1.4 Prestam-se contas anualmente das atividades da instância de coordenação de promoção a parlamentares e tomadores de decisões chaves?</t>
  </si>
  <si>
    <t>3.2.1.2 A ASN desenvolveu alguma atividade nacional de promoção em conjunto com outra organização ou setor nos últimos 12 meses?</t>
  </si>
  <si>
    <t>3.2.1.2.1 Avaliou a relação intersetorial estabelecida e os resultados da aliança?</t>
  </si>
  <si>
    <t>3.2.1.2.2 Comunicou a seus associados os resultados dessa avaliação?</t>
  </si>
  <si>
    <t>3.2.1.2.3 Implementou medidas corretivas para melhorar os resultados com base nessa avaliação?</t>
  </si>
  <si>
    <t>3.2.2 A ASN dispõe de capacidades para medir, na saúde, o impacto das políticas públicas geradas por outros setores?</t>
  </si>
  <si>
    <t>3.2.2.1 Dispõe de pessoal capacitado para a análise epidemiológica de fenômenos multifatoriais?</t>
  </si>
  <si>
    <t>3.2.2.2 Dispõe de recursos para medir o impacto de políticas públicas na saúde?</t>
  </si>
  <si>
    <t>3.2.3 A ASN defende a geração de políticas públicas saudáveis?</t>
  </si>
  <si>
    <t>3.2.3.1 Identifica e fomenta a definição e a implementação daquelas políticas de maior impacto provável na saúde das pessoas e do ambiente?</t>
  </si>
  <si>
    <t>3.2.3.2 A ASN monitora e avalia o impacto das políticas sociais e econômicas priorizadas na saúde?</t>
  </si>
  <si>
    <t>Em caso afirmativo, poderia citar um exemplo de análise do impacto na saúde realizado pela ASN em:</t>
  </si>
  <si>
    <t>3.2.3.2.1 Políticas ambientais?</t>
  </si>
  <si>
    <t>3.2.3.2.2 Políticas econômicas?</t>
  </si>
  <si>
    <t>3.2.3.2.3 Políticas sociais?</t>
  </si>
  <si>
    <t>3.2.3.3 A ASN defende o reforço das políticas públicas para obter o máximo benefício na saúde das pessoas e do ambiente?</t>
  </si>
  <si>
    <t>Em caso afirmativo, poderia citar um exemplo de atuação da ASN em:</t>
  </si>
  <si>
    <t>3.2.3.3.1 Políticas ambientais?</t>
  </si>
  <si>
    <t>3.2.3.3.2 Políticas econômicas?</t>
  </si>
  <si>
    <t>3.2.3.3.3 Políticas sociais?</t>
  </si>
  <si>
    <t>3.3 Planejamento e coordenação nacional das estratégias de informação, educação e comunicação social para a promoção da saúde</t>
  </si>
  <si>
    <t>3.3.1 A ASN desenvolveu e implementou, nos últimos doze meses, uma agenda voltada à  educação das comunidades para estimular iniciativas e melhorar as condições de saúde da população?</t>
  </si>
  <si>
    <t xml:space="preserve">1.1.4.6 Fornece às comunidades um conjunto abrangente de medidas para auxiliá-las a fazer comparações, priorizar problemas de saúde comunitários e tomar decisões sobre alocação de recursos? </t>
  </si>
  <si>
    <t xml:space="preserve">1.1.4.7 Solicita e avalia periodicamente sugestões para melhorar o  conteúdo, a apresentação e a distribuição do perfil do estado de saúde? </t>
  </si>
  <si>
    <t xml:space="preserve">1.1.4.8 Avalia regularmente o uso que os destinatários da informação fazem dos informes sobre o estado de saúde da população? </t>
  </si>
  <si>
    <t>1.2 Avaliação da qualidade da informação</t>
  </si>
  <si>
    <t>1.2.1 Existe uma instância para a avaliação da qualidade da informação produzida no sistema de saúde?</t>
  </si>
  <si>
    <t>Em todo caso, essa instância:</t>
  </si>
  <si>
    <t>1.2.1.1 Localiza-se fora da administração direta da ASN?</t>
  </si>
  <si>
    <t xml:space="preserve">1.2.1.2 Realiza auditorias periódicas no sistema de informação para a medição do estado de saúde do país? </t>
  </si>
  <si>
    <t xml:space="preserve">1.2.1.3 Propõe modificações ao sistema nos pontos reconhecidos como fracos ou suscetíveis de aperfeiçoamento? </t>
  </si>
  <si>
    <t xml:space="preserve">1.2.1.4 Leva em conta as proposições de melhorias feitas pela instância avaliadora para aperfeiçoar o sistema de medição do estado de saúde? </t>
  </si>
  <si>
    <t>1.2.2 Existe uma instância coordenadora nacional de estatísticas da qual a ASN faça parte?</t>
  </si>
  <si>
    <t>Em todo caso, a ASN e outras instâncias de estatística nacional:</t>
  </si>
  <si>
    <t>1.2.2.1 Reúnem-se no mínimo uma vez por ano para propor modificações dos sistemas de informação que melhorem sua compatibilidade?</t>
  </si>
  <si>
    <t>1.2.2.2 Levam em conta as modificações propostas para melhorar os sistemas de informação da ASN?</t>
  </si>
  <si>
    <t xml:space="preserve">1.2.2.3 Propõem medidas concretas para melhorar a qualidade e a utilidade da informação da ASN? </t>
  </si>
  <si>
    <t xml:space="preserve">1.2.2.4 Conhecem o percentual de óbitos com certificação médica?   </t>
  </si>
  <si>
    <t xml:space="preserve">1.2.2.4.1 A ASN considera esse percentual suficiente para tornar confiáveis os dados de mortalidade? </t>
  </si>
  <si>
    <t>1.3 Apoio especializado e recursos para o monitoramento e a avaliação do estado de saúde</t>
  </si>
  <si>
    <t xml:space="preserve">1.3.1 A ASN emprega ou tem acesso a profissionais com capacitação e experiência em Epidemiologia e Estatística? </t>
  </si>
  <si>
    <t xml:space="preserve">Em todo caso, esses profissionais possuem treinamento e experiência nas seguintes áreas: </t>
  </si>
  <si>
    <t>1.3.1.1 Epidemiologia em nível de doutorado?</t>
  </si>
  <si>
    <t>1.3.1.2 Elaboração de planos de amostragem para a coleta de dados quantitativos e qualitativos?</t>
  </si>
  <si>
    <t xml:space="preserve">1.3.1.3 Consolidação de dados oriundos de fontes diversas? </t>
  </si>
  <si>
    <t>1.3.1.4 Análise integrada de dados?</t>
  </si>
  <si>
    <t>1.3.1.5 Interpretação dos resultados e formulação de conclusões cientificamente válidas a partir dos dados analisados?</t>
  </si>
  <si>
    <t xml:space="preserve">1.3.1.6 Tradução dos dados em informação clara e útil por meio da interação com pessoal qualificado para produzir documentos compreensíveis e interessantes para audiências variadas? </t>
  </si>
  <si>
    <t xml:space="preserve">1.3.1.7 Elaboração e manutenção de registros de informação sobre enfermidades ou problemas específicos (por exemplo, registro de câncer)? </t>
  </si>
  <si>
    <t xml:space="preserve">1.3.1.8 Comunicação de informação de saúde a tomadores de decisões e membros de organizações comunitárias? </t>
  </si>
  <si>
    <t>1.3.1.9 Investigação e análises quantitativas?</t>
  </si>
  <si>
    <t xml:space="preserve">1.3.2 A ASN emprega ou tem acesso a profissionais com capacitação e experiência em Epidemiologia e Estatística nos níveis intermediários? </t>
  </si>
  <si>
    <t xml:space="preserve">1.3.2.1 Elaboração de planos de amostragem para a coleta de dados? </t>
  </si>
  <si>
    <t>1.3.2.2 Consolidação de dados oriundos de fontes diversas?</t>
  </si>
  <si>
    <t>1.3.2.3 Análise de dados?</t>
  </si>
  <si>
    <t>1.3.2.4 Interpretação dos resultados e formulação de conclusões cientificamente válidas a partir dos dados analisados?</t>
  </si>
  <si>
    <t>1.3.2.5 Tradução dos dados em informação clara e útil?</t>
  </si>
  <si>
    <t xml:space="preserve">1.3.2.6 Elaboração e manutenção de registros de informação sobre enfermidades ou problemas específicos (por exemplo, registro de câncer)? </t>
  </si>
  <si>
    <t>1.3.2.7 Comunicação de informação de saúde à população?</t>
  </si>
  <si>
    <t xml:space="preserve">1.3.2.8 Comunicação de informação a tomadores de decisões?  </t>
  </si>
  <si>
    <t xml:space="preserve">1.3.2.9 Preparação e qualificação em nível de Mestrado em Saúde Pública? </t>
  </si>
  <si>
    <t>1.4 Suporte tecnológico para o monitoramento e avaliação do estado de saúde</t>
  </si>
  <si>
    <t>1.4.1 A ASN utiliza recursos computacionais para monitorar o estado de saúde da população do país?</t>
  </si>
  <si>
    <t>1.4.1.1 Utiliza recursos computacionais para monitorar o estado de saúde da população do país nos níveis intermediários?</t>
  </si>
  <si>
    <t>1.4.1.2 Utiliza recursos computacionais para monitorar o estado de saúde da população do país no nível local?</t>
  </si>
  <si>
    <t xml:space="preserve">1.4.1.3 Considera o aproveitamento e manutenção do pessoal em treinamento? </t>
  </si>
  <si>
    <t xml:space="preserve">1.4.1.4 Dispõe de um ou mais computadores com processadores de alta velocidade? </t>
  </si>
  <si>
    <t>1.4.1.5 Dispõe de softwares de uso freqüente (processadores de texto, planilhas de cálculo, aplicativos de desenho gráfico e de apresentações)?</t>
  </si>
  <si>
    <t>1.4.1.6 É capaz de transformar dados de procedências diversas em  formatos padrões?</t>
  </si>
  <si>
    <t>1.4.1.7 Dispõe de acesso dedicado e de alta velocidade à Internet?</t>
  </si>
  <si>
    <t>1.4.1.8 Dispõe de comunicação eletrônica com os níveis subnacionais que geram e utilizam informação?</t>
  </si>
  <si>
    <t>1.4.1.9 Possui capacidade de armazenamento para manter as bases de dados do perfil do estado de saúde do país?</t>
  </si>
  <si>
    <t>1.4.1.10 Cumpre com os requisitos de elaboração para compilar registros vitais?</t>
  </si>
  <si>
    <t>1.4.1.11 Dispõe de acesso rápido à manutenção especializada do sistema informatizado?</t>
  </si>
  <si>
    <t>1.4.1.12 Avalia uma vez por ano a necessidade de atualização dos recursos computacionais?</t>
  </si>
  <si>
    <t xml:space="preserve">1.4.1.13 Poderia dar um exemplo de onde utilizaram-se recursos computacionais para  monitorar o estado de saúde? </t>
  </si>
  <si>
    <t>3.4.3 A ASN promoveu um processo de fortalecimento da Atenção Primária de Saúde (APS)?</t>
  </si>
  <si>
    <t xml:space="preserve">Em todo caso, a ASN: </t>
  </si>
  <si>
    <t>3.4.3.1 Formulou modelos de atenção sobre a base da população com equipes de formação em promoção da saúde?</t>
  </si>
  <si>
    <t>3.4.3.2 Promove a introdução de incentivos para  enfrentar  os problemas de saúde com um enfoque promocional?</t>
  </si>
  <si>
    <t>3.4.3.3 Outorga autoridade e concede recursos às equipes de saúde da APS  para implementar programas de promoção voltados à população sob sua responsabilidade?</t>
  </si>
  <si>
    <t>3.4.3.4 Estabelece na APS incentivos claros para desenvolver programas promocionais voltados às comunidades e aos indivíduos?</t>
  </si>
  <si>
    <t>3.4.4 A ASN fortalece o desenvolvimento de recursos humanos com enfoque em promoção?</t>
  </si>
  <si>
    <t>3.4.4.1 Estimula os centros de formação a incluir conteúdos de promoção e a fomentar atitudes positivas nos estudantes da área de saúde?</t>
  </si>
  <si>
    <t>3.4.4.2 Inclui componentes de promoção da saúde nos programas de educação continuada do pessoal da área?</t>
  </si>
  <si>
    <t>3.5 Assessoria e apoio técnico aos níveis subnacionais para fortalecer as ações de promoção da saúde</t>
  </si>
  <si>
    <t>3.5.1 A ASN possui capacidades e profissionais especializados para fortalecer as ações de promoção nos níveis subnacionais?</t>
  </si>
  <si>
    <t>3.5.1.1 Promoção da saúde no trabalho?</t>
  </si>
  <si>
    <t>3.5.1.2 Educação para a saúde?</t>
  </si>
  <si>
    <t xml:space="preserve">3.5.1.3 Trabalho com grupos? </t>
  </si>
  <si>
    <t>3.5.1.4 Marketing social?</t>
  </si>
  <si>
    <t>3.5.1.5 Advocacia e colaboração com meios de comunicação de massa?</t>
  </si>
  <si>
    <t>3.5.1.6 Técnicas da comunicação?</t>
  </si>
  <si>
    <t>3.5.1.7 Criação de materiais educativos para a promoção da saúde adaptados a culturas diversas?</t>
  </si>
  <si>
    <t xml:space="preserve">Em caso afirmativo, nos últimos doze meses: </t>
  </si>
  <si>
    <t>3.5.1.7.1 Revisaram-se se os temas a serem tratados estão atualizados e se a formulação das mensagens é adequada nos materiais educativos em uso?</t>
  </si>
  <si>
    <t>3.5.1.7.2 Analisaram-se os materiais para avaliar sua adequação às diversas realidades existentes no país?</t>
  </si>
  <si>
    <t>3.5.1.8 Comunicou-se aos níveis subnacionais a existência de materiais e apoio especializado no nível nacional e a disposição para assessorar as ações em promoção da saúde?</t>
  </si>
  <si>
    <t>3.5.1.9 Assessorou-se, nos últimos 12 meses, os níveis subnacionais na preparação de atividades promocionais específicas?</t>
  </si>
  <si>
    <t>Em todo caso, essa agenda ou outras iniciativas de educação:</t>
  </si>
  <si>
    <t>3.3.1.1 Desenvolvem-se em colaboração com outras instituições públicas?</t>
  </si>
  <si>
    <t>3.3.1.2 Incluem instituições privadas?</t>
  </si>
  <si>
    <t>3.3.1.3 Incluem as contribuições das comunidades?</t>
  </si>
  <si>
    <t>3.3.1.4 Incluem a perspectiva atual das ciências da comunicação em saúde?</t>
  </si>
  <si>
    <t>3.3.1.5 Incluem as recomendações e acordos internacionais mais importantes em promoção da saúde?</t>
  </si>
  <si>
    <t>3.3.1.6 Garantem a unidade nacional das  ações de promoção?</t>
  </si>
  <si>
    <t>3.3.1.7 Incluem ações para tornar acessível a promoção a grupos culturalmente diversos?</t>
  </si>
  <si>
    <t>3.3.2 A ASN  implementou campanhas de promoção pelos meios de comunicação social durante os últimos 12 meses?</t>
  </si>
  <si>
    <t>3.3.2.1 Imprensa escrita?</t>
  </si>
  <si>
    <t>3.3.2.2 Rádio?</t>
  </si>
  <si>
    <t>3.3.2.3 Televisão?</t>
  </si>
  <si>
    <t>3.3.2.4 Internet?</t>
  </si>
  <si>
    <t>3.3.2.5 Avaliação do resultado das campanhas mediante pesquisas populacionais  ou técnicas de grupos focais?</t>
  </si>
  <si>
    <t>Em caso afirmativo, avaliou-se:</t>
  </si>
  <si>
    <t>3.3.2.5.1 A compreensão das mensagens?</t>
  </si>
  <si>
    <t>3.3.2.5.2 O acesso às mensagens?</t>
  </si>
  <si>
    <t>3.3.2.5.3 Os resultados em termos de mudanças no conhecimento da população?</t>
  </si>
  <si>
    <t>3.3.2.5.4 Os resultados em termos de mudanças no comportamento?</t>
  </si>
  <si>
    <t>3.3.2.5.5 A  incorporação dos resultados da avaliação no planejamento de campanhas futuras?</t>
  </si>
  <si>
    <t>3.3.3 A ASN coloca à disposição da população instâncias especialmente dedicadas a fornecer informação e materiais educativos para a promoção da saúde (escritórios de informação, páginas da  Web, linhas telefônicas dedicadas e outros meios  alternativos)?</t>
  </si>
  <si>
    <t xml:space="preserve">3.3.3.1 A ASN dispõe de uma página na internet com informações úteis para a promoção da saúde?  </t>
  </si>
  <si>
    <t>3.3.3.2 Os materiais educativos distribuídos nessas instâncias foram atualizados nos últimos doze meses com base nos resultados da avaliação?</t>
  </si>
  <si>
    <t>3.3.3.3 A gestão dos escritórios de informação e sua utilidade para a população foram avaliados nos últimos doze meses?</t>
  </si>
  <si>
    <t>3.3.3.4 Os resultados obtidos são avaliados periodicamente?</t>
  </si>
  <si>
    <t>Cumprimento de Resultados e Processos-Chaves</t>
  </si>
  <si>
    <t>Valor do Indicador</t>
  </si>
  <si>
    <t>AvaliaçãoPadrão</t>
  </si>
  <si>
    <t>AvaliaçãoNacional</t>
  </si>
  <si>
    <t>Valor Padrão de Referência</t>
  </si>
  <si>
    <t>Valor Nacional de Referência</t>
  </si>
  <si>
    <t>Desenvolvimento de Capacidades e Infra-estructura</t>
  </si>
  <si>
    <t>Avaliação Padrão</t>
  </si>
  <si>
    <t>Avaliação Nacional</t>
  </si>
  <si>
    <t>Desenvolvimento de Competências Descentralizadas</t>
  </si>
  <si>
    <t>10.2.1.3.1 Avaliação da relevância do tema a ser investigado do ponto de vista das prioridades nacionais, evitando repetições de pesquisas?</t>
  </si>
  <si>
    <t>10.2.1.3.2 Procedimento formal que resguarde os aspectos éticos da pesquisa de acordo com padrões internacionais reconhecidas?</t>
  </si>
  <si>
    <t>10.2.1.3.3 Mecanismo formal e transparente para canalizar fundos de pesquisa para os orçamentos das unidades sob sua responsabilidade?</t>
  </si>
  <si>
    <t>10.2.1.3.4 Mecanismo formal e transparente de fixação de honorários dos investigadores?</t>
  </si>
  <si>
    <t>10.2.2 A ASN dispõe de ferramentas de análises adequadas para a investigação qualitativa e quantitativa de problemas de saúde coletivas?</t>
  </si>
  <si>
    <t xml:space="preserve">     Em todo caso:</t>
  </si>
  <si>
    <t>10.2.2.1 Estão atualizadas as bases de dados com informação de saúde, qualitativa e quantitativa, útil para a investigação de problemas de saúde populacionais?</t>
  </si>
  <si>
    <t>10.2.2.2 Dispõe a ASN de software estatístico para o manejo de grandes bancos de  dados?</t>
  </si>
  <si>
    <t>8.4.1 A ASN conduz um processo de adequação dos recursos humanos para prestar serviços de acordo com diferentes características dos usuários?</t>
  </si>
  <si>
    <t>8.4.1.1 Incorpora o enfoque de gênero no aperfeiçoamento dos recursos humanos?</t>
  </si>
  <si>
    <t>8.4.1.2 Capacita sua força de trabalho para a prestação de serviços adequados a grupos socioculturais diversos?</t>
  </si>
  <si>
    <t>8.4.1.3 Incorpora o conceito de prestação de serviços adequados à cultura da comunidade no planejamento e na implementação de ações de saúde pública?</t>
  </si>
  <si>
    <t>Em caso afirmativo, a ASN incorpora essas práticas :</t>
  </si>
  <si>
    <t>8.4.1.3.1 Em nível nacional?</t>
  </si>
  <si>
    <t>8.4.1.3.2 Em níveis intermediários?</t>
  </si>
  <si>
    <t>8.4.1.3.3 Em nível local?</t>
  </si>
  <si>
    <t>3.4.1.2 Obteve manifestações de apoio para investimento em atividades promocionais nos serviços de saúde por parte dessas instâncias?</t>
  </si>
  <si>
    <t>Em todo caso, possui capacidades e experiência nas seguintes áreas:</t>
  </si>
  <si>
    <t>Função  Essencial Nº 7:  Avaliação e promoção do acesso eqüitativo aos serviços de saúde necessários</t>
  </si>
  <si>
    <t>Função Essencial N° 9: Garantia e melhoria  da qualidade dos serviços de saúde individuais  e coletivos</t>
  </si>
  <si>
    <t xml:space="preserve">Função Essencial N° 11: Redução do impacto de emergências e desastres em saúde </t>
  </si>
  <si>
    <t>8.4.1.5 Dispõe de políticas que garantam o recrutamento de uma força de trabalho de saúde pública culturalmente adequada?</t>
  </si>
  <si>
    <t>8.4.1.5.1 Em nível nacional?</t>
  </si>
  <si>
    <t>8.4.1.5.2 Em níveis intermediários?</t>
  </si>
  <si>
    <t>8.4.1.5.3 Em nível local?</t>
  </si>
  <si>
    <t xml:space="preserve">3.4.2.1.1 Avaliou o resultado da aplicação desses mecanismos de pagamento para favorecer o desenvolvimento da promoção da saúde nos serviços?  </t>
  </si>
  <si>
    <t>3.4.2.2 Estabeleceu mecanismos de pagamento que incentivem a promoção da saúde nos sistemas de seguros privados?</t>
  </si>
  <si>
    <t>3.4.2.2.1 Avaliou o resultado da aplicação desses mecanismos de pagamento para favorecer o desenvolvimento da promoção da saúde nos serviços?</t>
  </si>
  <si>
    <t>3.4.2.3 Formulou um plano de desenvolvimento da infra-estrutura de saúde pública para favorecer a promoção da saúde?</t>
  </si>
  <si>
    <t>3.4.2.4 Desenvolveu um instrumento de acreditação de profissionais de saúde considerando a capacitação destes em promoção da saúde?</t>
  </si>
  <si>
    <t>3.4.2.5 Desenvolveu um instrumento de acreditação de estabelecimentos de saúde considerando a dedicação destes nas atividades de promoção da saúde?</t>
  </si>
  <si>
    <t xml:space="preserve">  </t>
  </si>
  <si>
    <t>4.2.1.1 Considera a participação dos cidadãos na definição de objetivos e metas?</t>
  </si>
  <si>
    <t>Em caso afirmativo, essa participação ocorre:</t>
  </si>
  <si>
    <t>4.2.1.1.1 Em nível nacional?</t>
  </si>
  <si>
    <t>4.2.1.1.2 Em níveis intermediários?</t>
  </si>
  <si>
    <t>4.2.1.1.3 Em níveis locais?</t>
  </si>
  <si>
    <t>4.2.1.2 Leva em conta as contribuições que os cidadãos conferem às instâncias participativas em saúde?</t>
  </si>
  <si>
    <t>4.2.1.3 Estabeleceu instâncias formais de participação do cidadão em saúde?</t>
  </si>
  <si>
    <t xml:space="preserve">Em caso afirmativo, essas instâncias operam: </t>
  </si>
  <si>
    <t>4.2.1.3.1 Em nível nacional?</t>
  </si>
  <si>
    <t>4.2.1.3.2 Em níveis intermediários?</t>
  </si>
  <si>
    <t>4.2.1.3.3 Em níveis locais?</t>
  </si>
  <si>
    <t>4.2.1.4 Considera a participação do cidadão na tomada de decisões relativas à gestão dos serviços de saúde?</t>
  </si>
  <si>
    <t>Em caso afirmativo, isso ocorre:</t>
  </si>
  <si>
    <t>4.2.1.4.1 Em nível nacional?</t>
  </si>
  <si>
    <t>4.2.1.4.2 Em níveis intermediários?</t>
  </si>
  <si>
    <t xml:space="preserve">4.2.1.4.3 Em níveis locais? </t>
  </si>
  <si>
    <t>4.2.1.5 Poderia citar um exemplo de definição de objetivos formulado com a participação comunitária?</t>
  </si>
  <si>
    <t>4.2.1.6 Dispõe de programas de informação e educação para os cidadãos sobre os direitos em saúde?</t>
  </si>
  <si>
    <t>Em caso afirmativo, os programas são realizados:</t>
  </si>
  <si>
    <t>4.2.1.6.1  Em nível nacional?</t>
  </si>
  <si>
    <t>4.2.1.6.2 Em níveis intermediários?</t>
  </si>
  <si>
    <t>4.2.1.6.3 Em níveis locais?</t>
  </si>
  <si>
    <t>4.2.2 A ASN dispõe  de pessoal capacitado para estimular a participação comunitária em programas de saúde coletiva e de atenção individual?</t>
  </si>
  <si>
    <t>Em todo caso, esse pessoal é capacitado em:</t>
  </si>
  <si>
    <t>4.2.2.1 Metodologias que facilitam a participação em grupo?</t>
  </si>
  <si>
    <t>4.2.2.2 Planejamento e coordenação de ações comunitárias em saúde?</t>
  </si>
  <si>
    <t>4.2.2.3 Liderança, trabalho em grupo e manejo de conflitos?</t>
  </si>
  <si>
    <t>4.2.2.4 Desenvolvimento de estratégias de participação social em saúde?</t>
  </si>
  <si>
    <t>4.2.2.5 Formação de alianças na comunidade?</t>
  </si>
  <si>
    <t>4.2.3 A ASN estimula e fomenta o desenvolvimento de boas práticas de participação social em saúde?</t>
  </si>
  <si>
    <t>4.2.3.1 Possui um diretório de organizações que podem colaborar no desenvolvimento de iniciativas comunitárias de saúde coletiva e individual?</t>
  </si>
  <si>
    <t>4.2.3.2 Divulga  as experiências bem sucedidas de participação comunitária?</t>
  </si>
  <si>
    <t>4.2.3.3 Destina recursos para o desenvolvimento de programas de saúde pública administrados por grupos organizados da sociedade civil?</t>
  </si>
  <si>
    <t>4.2.3.3.1 Poderia mencionar a que grupos destinou-se financiamento no último ano?</t>
  </si>
  <si>
    <t>4.2.3.4 Facilita a realização de encontros, seminários, oficinas e outras reuniões para discutir temas de saúde comunitária?</t>
  </si>
  <si>
    <t>Em caso afirmativo, realizam-se:</t>
  </si>
  <si>
    <t>4.2.3.4.1 Em nível nacional?</t>
  </si>
  <si>
    <t>4.2.3.4.2 Em níveis intermediários?</t>
  </si>
  <si>
    <t>4.2.3.4.3 Em níveis locais?</t>
  </si>
  <si>
    <t>4.2.3.5 Auxilia outras organizações a preparar esses encontros?</t>
  </si>
  <si>
    <t>4.2.3.5.1 Poderia citar pelo menos um exemplo ocorrido no último ano?</t>
  </si>
  <si>
    <t>4.2.3.6 Tem acesso a instalações adequadas –  incluindo salas, equipamentos audiovisuais e insumos - para realizar vários encontros?</t>
  </si>
  <si>
    <t>Em caso afirmativo, as instalações estão disponíveis:</t>
  </si>
  <si>
    <t>4.2.3.6.1 Em nível nacional?</t>
  </si>
  <si>
    <t>4.2.3.6.2 Em níveis intermediários?</t>
  </si>
  <si>
    <t>4.2.3.6.3 Em níveis locais?</t>
  </si>
  <si>
    <t xml:space="preserve">4.2.4 A ASN avalia sua capacidade de estimular a participação social em saúde?  </t>
  </si>
  <si>
    <t>4.2.4.1 Avalia anualmente essa capacidade?</t>
  </si>
  <si>
    <t>4.2.4.2 Incorpora as mudanças resultantes das avaliações nas estratégias futuras?</t>
  </si>
  <si>
    <t>4.2.4.3 Comunica as mudanças de políticas de saúde decorrentes  das avaliações às instâncias participativas da comunidade?</t>
  </si>
  <si>
    <t>4.3 Assessoria e apoio técnico aos níveis subnacionais para fortalecer  a participação social em saúde</t>
  </si>
  <si>
    <t>4.3.1 A ASN assessora e apóia os níveis subnacionais no desenvolvimento e fortalecimento de mecanismos de participação social na tomada de decisões em saúde pública?</t>
  </si>
  <si>
    <t>Em todo caso esse apoio inclui:</t>
  </si>
  <si>
    <t>4.3.1.1 Informação aos níveis subnacionais sobre as experiências desenvolvidas?</t>
  </si>
  <si>
    <t>4.3.1.2 Convocação de grupos assessores e comitês diretivos com a participação comunitária e a formação de alianças?</t>
  </si>
  <si>
    <t>4.3.1.3 Avaliação dos resultados da participação social em saúde e a formação de alianças com a comunidade?</t>
  </si>
  <si>
    <t>4.3.1.4 Definição de instâncias formais de consulta pública?</t>
  </si>
  <si>
    <t>4.3.1.5 Elaboração de sistemas de recebimento da opinião pública?</t>
  </si>
  <si>
    <t>4.3.1.6 Elaboração e  implementação de sistemas de resposta ao cidadão em saúde?</t>
  </si>
  <si>
    <t>4.3.1.7 Elaboração de mecanismos para a prestação de contas públicas ?</t>
  </si>
  <si>
    <t>4.3.1.8 Mecanismos para a  resolução efetiva de conflitos na comunidade?</t>
  </si>
  <si>
    <t>4.3.1.9 Construção de redes na comunidade?</t>
  </si>
  <si>
    <t>4.3.1.10 Métodos de intervenção para o fomento da organização comunitária em saúde?</t>
  </si>
  <si>
    <t>4.3.1.11 Organização de instâncias participativas em nível local?</t>
  </si>
  <si>
    <t>4.3.1.12 Facilitação de alianças para melhorar a saúde comunitária?</t>
  </si>
  <si>
    <t xml:space="preserve">3.3.3.1.1 ¿Se evalúa periódicamente (al menos cada seis meses) la utilización de la página por parte de los usuarios, considerando el número de hits y las opiniones de los usuarios?  </t>
  </si>
  <si>
    <t>Função Essencial  N° 5: Desenvolvimento de políticas e capacidade institucional de planejamento e gestão em saúde pública</t>
  </si>
  <si>
    <t>5.1 Definição nacional e subnacional de objetivos em saúde pública</t>
  </si>
  <si>
    <t>5.1.1 A ASN lidera um processo nacional de melhoria da saúde para o  desenvolvimento de objetivos sanitários nacionais e subnacionais?</t>
  </si>
  <si>
    <t xml:space="preserve">5.1.1.1 Solicita subsídios a atores chaves para a identificação de prioridades nos níveis nacionais e subnacionais?  </t>
  </si>
  <si>
    <t>1.5 Assessoria e apoio  técnico aos níveis subnacionais de saúde pública</t>
  </si>
  <si>
    <t xml:space="preserve">1.5.1 Durante os últimos doze meses, a ASN assessorou a um ou mais níveis subnacionais na coleta e análise de dados? </t>
  </si>
  <si>
    <t>Em todo caso:</t>
  </si>
  <si>
    <t>1.5.1.1 Assessorou na elaboração de instrumentos para a coleta de informação de saúde?</t>
  </si>
  <si>
    <t xml:space="preserve">1.5.1.2 Comunicou a todos os níveis subnacionais sua disposição em assessorá-los na coleta de informação? </t>
  </si>
  <si>
    <t xml:space="preserve">1.5.1.3 Comunicou a todos os níveis subnacionais sua disposição em assessorá-los na análise dos dados coletados na esfera local? </t>
  </si>
  <si>
    <t xml:space="preserve">1.5.1.4 Durante os últimos doze meses, a ASN assessorou a um ou mais níveis subnacionais para a análise de dados coletados na esfera local? </t>
  </si>
  <si>
    <t xml:space="preserve">1.5.2 Durante os últimos doze meses, a ASN disseminou informação aos níveis subnacionais e a outros usuários periódica e constantemente? </t>
  </si>
  <si>
    <t xml:space="preserve">1.5.2.1 Solicitou feedback aos usuários dessa informação? </t>
  </si>
  <si>
    <t>1.5.2.2 Assessorou os usuários na interpretação dessas análises?</t>
  </si>
  <si>
    <t>1.5.2.3 Assessorou os responsáveis pela publicação de um perfil do estado de saúde do país ou da jurisdição dos níveis subnacionais?</t>
  </si>
  <si>
    <t>1.5.2.3.1 Comunicou aos responsáveis pela publicação de perfis do estado de saúde sobre sua disposição em assessorá-los?</t>
  </si>
  <si>
    <t xml:space="preserve">Função Essencial Nº 2:  Vigilância  de saúde publica, investigação e controle de risco e danos em saúde pública </t>
  </si>
  <si>
    <t>2.1 Sistema de vigilância para identificar ameaças e danos à saúde pública.</t>
  </si>
  <si>
    <t>2.1.1 A ASN dispõe de um sistema de vigilância capaz de identificar oportunamente ameaças e danos para a saúde pública?</t>
  </si>
  <si>
    <t xml:space="preserve">   Em todo caso, o sistema:</t>
  </si>
  <si>
    <t>2.1.1.1 É capaz de analisar a natureza e a magnitude das ameaças?</t>
  </si>
  <si>
    <t xml:space="preserve">2.1.1.2 É capaz de monitorar eventos adversos e riscos para a saúde em um período de tempo? </t>
  </si>
  <si>
    <t xml:space="preserve">2.1.1.3 É capaz de vigiar as mudanças nas condições de vida que influenciam a saúde pública? </t>
  </si>
  <si>
    <t>2.1.1.4 Permite definir as ameaças que demandam uma resposta de saúde pública?</t>
  </si>
  <si>
    <t>2.1.1.5 Integra os sistemas de vigilância dos níveis subnacionais ?</t>
  </si>
  <si>
    <t>2.1.1.6 Produz e divulga boletins periódicos?</t>
  </si>
  <si>
    <t xml:space="preserve">2.1.1.7 Obtém e processa sistematicamente o feedback sobre suas publicações? </t>
  </si>
  <si>
    <t>6.4.2.1 Apresenta aos níveis subnacionais protocolos que relacionam boas práticas de fiscalização?</t>
  </si>
  <si>
    <t>6.4.2.2 Presta assessoria aos níveis subnacionais em matéria de implementação de procedimentos de fiscalização?</t>
  </si>
  <si>
    <t>6.4.2.3 Apóia os níveis subnacionais com treinamento em procedimentos de fiscalização?</t>
  </si>
  <si>
    <t>6.4.2.4 Presta assistência aos níveis subnacionais com pessoal especializado para enfrentar operações de fiscalização complexas?</t>
  </si>
  <si>
    <t>6.4.2.5 A ASN avalia periodicamente a assistência técnica prestada aos níveis subnacionais para apoiar as ações de fiscalização de leis e regras de saúde pública?</t>
  </si>
  <si>
    <t>6.4.2.5.1 Aperfeiçoam-se as ações de assistência técnica com base nos resultados dessas avaliações?</t>
  </si>
  <si>
    <t>7.1 Monitoramento e avaliação do acesso aos serviços de saúde necessários</t>
  </si>
  <si>
    <t>7.1.1 A ASN  conduz uma avaliação nacional do acesso aos serviços de saúde coletivos necessários?</t>
  </si>
  <si>
    <t xml:space="preserve">  Em todo caso:</t>
  </si>
  <si>
    <t>7.1.1.1 Existem indicadores para avaliar o acesso?</t>
  </si>
  <si>
    <t>7.1.1.2 A avaliação é baseada na definição prévia de um conjunto de serviços de saúde coletivos que devem estar acessíveis a toda a população?</t>
  </si>
  <si>
    <t>7.1.1.3 A avaliação contém informação sobre os níveis subnacionais para realizar uma análise?</t>
  </si>
  <si>
    <t>7.1.1.4 A avaliação é realizada em conjunto com os níveis subnacionais da ASN?</t>
  </si>
  <si>
    <t xml:space="preserve">   Em caso afirmativo, é realizada em colaboração com:</t>
  </si>
  <si>
    <t>7.1.1.4.1 Os níveis intermediários?</t>
  </si>
  <si>
    <t>7.1.1.4.2 O nível local?</t>
  </si>
  <si>
    <t>7.1.1.4.3 Outras entidades governamentais?</t>
  </si>
  <si>
    <t>7.1.1.4.4 Outras entidades não-governamentais?</t>
  </si>
  <si>
    <t>7.1.1.5 É realizada no mínimo a cada dois anos?</t>
  </si>
  <si>
    <t>7.1.2 A ASN conduz uma avaliação nacional do acesso a serviços de saúde individuais?</t>
  </si>
  <si>
    <t>Em todo caso, a avaliação:</t>
  </si>
  <si>
    <t>7.1.2.1 É baseada em uma definição dos serviços de saúde individuais que devem ter seu acesso garantido a toda a população?</t>
  </si>
  <si>
    <t>7.1.2.2 Inclui os problemas de custo e sistemas de pagamento pelos serviços?</t>
  </si>
  <si>
    <t>7.1.2.3 Inclui a cobertura de serviços pessoais por parte de agências públicas, companhias de seguro e outros pagadores?</t>
  </si>
  <si>
    <t>7.1.2.4 Considera a distância do estabelecimento de saúde mais próximo?</t>
  </si>
  <si>
    <t>7.1.2.5    É realizada no mínimo a cada dois anos?</t>
  </si>
  <si>
    <t>7.1.2.6 É realizada em colaboração com os níveis intermediários?</t>
  </si>
  <si>
    <t>7.1.2.7 É realizada em colaboração com o nível local?</t>
  </si>
  <si>
    <t>7.1.2.8 É realizada em colaboração com o sistema de atenção à saúde individual?</t>
  </si>
  <si>
    <t>7.1.2.9 É realizada em colaboração com outras entidades governamentais?</t>
  </si>
  <si>
    <t xml:space="preserve">7.1.2.10 É realizada em colaboração com outras entidades não-governamentais?  </t>
  </si>
  <si>
    <t xml:space="preserve">7.1.2.11 É realizada em colaboração com as agências de seguridade social em saúde para garantir o monitoramento do acesso aos serviços de saúde em populações de difícil acesso e/ou com atendimento deficiente ?  </t>
  </si>
  <si>
    <t>7.1.3 A ASN identifica as barreiras de acesso aos cuidados de saúde?</t>
  </si>
  <si>
    <t>Em todo caso, identificam-se barreiras devido a:</t>
  </si>
  <si>
    <t>7.1.3.1 Idade?</t>
  </si>
  <si>
    <t>7.1.3.2 Gênero?</t>
  </si>
  <si>
    <t>7.1.3.3 Etnia?</t>
  </si>
  <si>
    <t>7.1.3.4 Cultura e crenças?</t>
  </si>
  <si>
    <t>7.1.3.5 Religião?</t>
  </si>
  <si>
    <t>7.1.3.6 Idioma?</t>
  </si>
  <si>
    <t>7.1.3.7 Analfabetismo?</t>
  </si>
  <si>
    <t>7.1.3.8 Residência?</t>
  </si>
  <si>
    <t>7.1.3.9 Transporte?</t>
  </si>
  <si>
    <t>7.1.3.10 Escolaridade?</t>
  </si>
  <si>
    <t>7.1.3.11 Renda ou pobreza?</t>
  </si>
  <si>
    <t>7.1.3.12 Previdência Social?</t>
  </si>
  <si>
    <t>7.1.3.13 Nacionalidade?</t>
  </si>
  <si>
    <t>7.1.3.14 Orientação sexual?</t>
  </si>
  <si>
    <t>7.1.3.15 Incapacidade física?</t>
  </si>
  <si>
    <t>7.1.3.16 Incapacidade mental?</t>
  </si>
  <si>
    <t>7.1.3.17 Diagnóstico?</t>
  </si>
  <si>
    <t xml:space="preserve">7.1.3.18 Inclui metodologias capazes de detectar desigualdades (triagem adequada dos dados, amostras para incluir os grupos de população de maior interesse, investigações, etc.)?   </t>
  </si>
  <si>
    <t>7.1.3.19 Identifica boas práticas para reduzir as barreiras encontradas aumentando a eqüidade no acesso aos serviços de saúde?</t>
  </si>
  <si>
    <t>7.1.3.19.1 Divulga e recomenda as boas práticas a todos os níveis dos sistemas de atenção à saúde?</t>
  </si>
  <si>
    <t>7.1.4 A ASN utiliza os resultados da avaliação para promover a eqüidade no acesso aos serviços de saúde essenciais?</t>
  </si>
  <si>
    <t>7.1.4.1 Incorpora as contribuições dos atingidos  pelas barreiras no acesso?</t>
  </si>
  <si>
    <t>7.1.4.2 Define, a partir da avaliação, condições de acesso consideradas adequadas para todo o sistema de saúde?</t>
  </si>
  <si>
    <t>7.1.4.3 Implementa normas para garantir essas condições de acesso para toda a população?</t>
  </si>
  <si>
    <t>7.2 Conhecimentos, habilidades e mecanismos para aproximar a população dos programas e serviços de saúde necessários</t>
  </si>
  <si>
    <t>7.2.1 Possui pessoal especializado em programas de aproximação com a comunidade voltados a melhorar a utilização dos serviços de saúde?</t>
  </si>
  <si>
    <t>Em todo caso, dispõe de pessoal especializado em:</t>
  </si>
  <si>
    <t>7.2.1.1 Detectar e seguir padrões de utilização de serviços?</t>
  </si>
  <si>
    <t>7.2.1.2 Identificar casos-problemas em termos de barreiras de acesso aos serviços de saúde individuais?</t>
  </si>
  <si>
    <t>Em caso afirmativo, essa identificação ocorre em:</t>
  </si>
  <si>
    <t>7.2.1.2.1 Âmbito nacional?</t>
  </si>
  <si>
    <t>7.2.1.2.2 Níveis intermediários?</t>
  </si>
  <si>
    <t>7.2.1.2.3 Nível local?</t>
  </si>
  <si>
    <t>7.2.2 A ASN possui pessoal capaz de informar ao público sobre o acesso aos serviços de saúde?</t>
  </si>
  <si>
    <t>Em todo caso, o pessoal tem experiência e capacidade em:</t>
  </si>
  <si>
    <t>7.2.2.1 Reduzir barreiras lingüísticas e culturais?</t>
  </si>
  <si>
    <t>7.2.2.2 Focalizar ações em populações de difícil acesso?</t>
  </si>
  <si>
    <t>7.2.2.3 Informar os provedores sobre os programas de prevenção?</t>
  </si>
  <si>
    <t>7.2.2.4 Oferecer serviços próximos às populações de alto risco?</t>
  </si>
  <si>
    <t>7.2.2.5 Desenvolver programas nacionais de detecção precoce?</t>
  </si>
  <si>
    <t>7.2.2.6 Apoiar populações vulneráveis ou com atendimento deficiente para que recebam os serviços necessários?</t>
  </si>
  <si>
    <t>7.2.2.7 Implementar métodos inovadores de atenção para promover o acesso aos serviços (por exemplo, clínicas móveis, feiras, etc.)?</t>
  </si>
  <si>
    <t>7.2.2.8 Colaborar com as instituições de seguridade social para garantir monitoramento focal em populações com atendimento deficiente?</t>
  </si>
  <si>
    <t>10.2.1.2 A ASN está apta para levar adiante pesquisa autônoma sobre questões relevantes para a saúde pública do país, quando não há grupos externos capazes de realizá-la?</t>
  </si>
  <si>
    <t>Em caso afirmativo, essa pesquisa:</t>
  </si>
  <si>
    <t>10.2.1.2.1 É realizada de forma interdisciplinar?</t>
  </si>
  <si>
    <t>10.2.1.2.2 Inclui perspectivas de gênero e diversidade cultural?</t>
  </si>
  <si>
    <t>10.2.1.3 A ASN dispõe de um procedimento para a aprovação de investigações que utilizem suas instalações e englobem a população sob sua responsabilidade?</t>
  </si>
  <si>
    <t>Em caso afirmativo, esse procedimento inclui:</t>
  </si>
  <si>
    <t>8.3.1.3 Avalia anualmente os profissionais de saúde pública que participaram em atividades de educação continuada no período?</t>
  </si>
  <si>
    <t>8.3.1.4 Consulta as instituições empregadoras sobre os conhecimentos e habilidades adquiridos nas atividades de educação continuada, capacitação ou pós-graduação?</t>
  </si>
  <si>
    <t xml:space="preserve">8.3.1.4.1 Compartilha os resultados dessa avaliação com as instituições acadêmicas para melhorar a qualidade dos programas acadêmicos oferecidos aos profissionais de saúde pública?  </t>
  </si>
  <si>
    <t>8.3.1.5 Dispõe de estratégias e mecanismos para garantir a retenção e a reinserção dos recursos humanos que foram treinados de acordo com as capacidades desenvolvidas?</t>
  </si>
  <si>
    <t>8.4 Aperfeiçoamento dos recursos humanos para a prestação de serviços adequados às características socioculturais dos usuários</t>
  </si>
  <si>
    <t>7.3.1.5 Defende o recrutamento de profissionais de saúde de todos os níveis em programas de educação continuada para garantir acesso eqüitativo a serviços adequados a todos os cidadãos?</t>
  </si>
  <si>
    <t>7.3.2 A ASN executa ações diretas para melhorar o acesso aos serviços de saúde necessários?</t>
  </si>
  <si>
    <t>8.4.1.3.4 Poderia citar um exemplo de uma área específica?</t>
  </si>
  <si>
    <t>8.4.1.4 Avalia a presença de dificuldades para atingir a diversidade desejável na composição da força de trabalho de saúde pública com base nas características da população?</t>
  </si>
  <si>
    <t>8.4.1.4.1 Procura remover as barreiras que dificultem a diversidade desejável da força de trabalho de saúde pública?</t>
  </si>
  <si>
    <t xml:space="preserve">7.3.2.4 Identifica estratégia para corrigir as falhas na distribuição dos recursos humanos?  </t>
  </si>
  <si>
    <t>7.3.2.5 Identifica experiências bem sucedidas em termos de intervenções para aumentar o acesso aos serviços de saúde?</t>
  </si>
  <si>
    <t>7.3.2.5.1 Utiliza a informação obtida com essas experiências para a tomada de decisões políticas referentes a essa questão?</t>
  </si>
  <si>
    <t>7.3.2.6 Avalia a efetividade das medidas para melhorar o acesso aos serviços necessários?</t>
  </si>
  <si>
    <t>7.3.2.7 Estabelece incentivos para estimular os provedores de serviços a reduzir a desigualdade no acesso aos serviços?</t>
  </si>
  <si>
    <t>Em caso afirmativo, esses incentivos incluem prestadores de:</t>
  </si>
  <si>
    <t>7.3.2.7.1 Serviços de saúde coletivos?</t>
  </si>
  <si>
    <t>7.3.2.7.2 Serviços de saúde individuais?</t>
  </si>
  <si>
    <t>7.3.2.8 Possui um sistema instalado no nível local para auxiliar as comunidades a desenvolver associações inovadoras voltadas à promoção do acesso eqüitativo aos serviços de saúde?</t>
  </si>
  <si>
    <t>7.4 Assessoria e apoio técnico aos níveis subnacionais de saúde pública para  promover o acesso eqüitativo aos serviços de saúde</t>
  </si>
  <si>
    <t>7.4.1 A ASN assiste os níveis subnacionais na promoção do acesso eqüitativo aos serviços de saúde necessários?</t>
  </si>
  <si>
    <t xml:space="preserve">   Em todo caso, a ASN auxilia no(a)::</t>
  </si>
  <si>
    <t>7.4.1.1 Definição de um conjunto de serviços de saúde individuais e coletivos que devem estar disponíveis a toda a população?</t>
  </si>
  <si>
    <t>7.4.1.1.1 Auxilia os níveis subnacionais a coordenar os papéis e responsabilidades dos provedores na prestação de serviços a populações com atendimento deficiente?</t>
  </si>
  <si>
    <t>7.4.1.1.2 Auxilia os níveis subnacionais a criar e veicular mensagens informando o público, principalmente os grupos com atendimento deficiente, sobre a disponibilidade de serviços?</t>
  </si>
  <si>
    <t>7.4.1.2 Identificação das necessidades não atendidas no acesso?</t>
  </si>
  <si>
    <t>7.4.1.3 Identificação de barreiras para acessar os serviços adequados a suas necessidades de saúde?</t>
  </si>
  <si>
    <t>7.4.1.4 Desenvolvimento de estratégias para reduzir essas barreiras?</t>
  </si>
  <si>
    <t>7.4.1.5 Coordenação de programas complementares que promovam atividades de aproximação com a comunidade e acesso eqüitativo aos serviços de saúde?</t>
  </si>
  <si>
    <t>2.1.1.8 Tem definidos os papéis dos atores chaves dos níveis subnacionais, com ênfase no nível local, em resposta às ameaças?</t>
  </si>
  <si>
    <t>2.1.1.9 Analisa regularmente as tendências das enfermidades, danos ou fatores de risco sob vigilância?</t>
  </si>
  <si>
    <t>2.1.1.10 Incorpora a informação derivada de outros sistemas de vigilância de diferentes atores de saúde (por exemplo, setor privado segurador ou provedor, ONGs)?</t>
  </si>
  <si>
    <t>2.1.1.11 Está integrado a sistemas de vigilância supranacionais?</t>
  </si>
  <si>
    <t>2.1.1.12 Inclui atividades voltadas a explicar o caráter e as implicações da informação produzida?</t>
  </si>
  <si>
    <t>2.2 Capacidades e perícia em vigilância de saúde pública</t>
  </si>
  <si>
    <t xml:space="preserve">2.2.1 A ASN possui capacidade suficiente em vigilância de saúde pública para analisar as ameaças e perigos para a saúde? </t>
  </si>
  <si>
    <t>Em todo caso, essa capacidade inclui:</t>
  </si>
  <si>
    <t>2.2.1.1 Elaboração de protocolos escritos para identificar as ameaças à saúde pública?</t>
  </si>
  <si>
    <t>2.2.1.2 Serviços de medicina forense?</t>
  </si>
  <si>
    <t>2.2.1.3 Manejo de sistemas de informação geográfica?</t>
  </si>
  <si>
    <t>Em caso afirmativo, a ASN:</t>
  </si>
  <si>
    <t>2.2.1.3.1 Dispõe de um sistema ativo de informação geográfica?</t>
  </si>
  <si>
    <t>2.2.1.4 Experiência em saneamento básico?</t>
  </si>
  <si>
    <t>2.2.1.5 Experiência em  saúde ambiental e toxicologia?</t>
  </si>
  <si>
    <t>2.2.1.6 Experiência em análise e pesquisa populacional de doenças infecciosas?</t>
  </si>
  <si>
    <t>2.2.1.7 Experiência em análise e pesquisa populacional de doenças crônicas?</t>
  </si>
  <si>
    <t>2.2.1.8 Experiência em análise e pesquisa populacional de acidentes e violências?</t>
  </si>
  <si>
    <t>2.2.1.9 Experiência em saúde  mental?</t>
  </si>
  <si>
    <t>2.2.1.10 Experiência em saúde ocupacional?</t>
  </si>
  <si>
    <t>2.2.1.11 Experiência em métodos de Avaliação Epidemiológica Rápida (Amostra de conglomerados, detecção de fatores de risco, métodos rápidos de investigação,  etc.)?</t>
  </si>
  <si>
    <t>2.2.1.12 Triagens rápidas de populações expostas a risco  ou nas que se reportaram problemas de saúde?</t>
  </si>
  <si>
    <t xml:space="preserve">2.2.1.13 Condução de amostras ambientais rápidas em resposta a informes de risco para a saúde? </t>
  </si>
  <si>
    <t>2.2.1.14 Elaboração de novos sistemas de vigilância para problemas emergentes?</t>
  </si>
  <si>
    <t xml:space="preserve">2.2.2 A ASN avalia regularmente a informação produzida pelo sistema de vigilância de saúde pública? </t>
  </si>
  <si>
    <t xml:space="preserve">2.2.2.1 Avalia anualmente a qualidade da informação produzida pelo sistema de vigilância de saúde pública? </t>
  </si>
  <si>
    <t>9.1 Definição de padrões e avaliação para melhorar a qualidade dos serviços de saúde individuais e coletivos</t>
  </si>
  <si>
    <t>9.1.1 A ASN implementa uma política de melhoria contínua da qualidade dos serviços de saúde?</t>
  </si>
  <si>
    <t>Em todo caso, essa política inclui</t>
  </si>
  <si>
    <t>9.1.1.1 Aplicação de padrões e de técnicas de comparação de metas nacionais de desempenho?</t>
  </si>
  <si>
    <t>9.1.1.2 Implementação de diversas metodologias para a melhoria da qualidade?</t>
  </si>
  <si>
    <t>9.1.1.3 Processos de melhoria da qualidade em todas as divisões ou departamentos da ASN?</t>
  </si>
  <si>
    <t>9.1.1.4 Medição do grau alcançado pelas metas e objetivos?</t>
  </si>
  <si>
    <t>9.1.1.6 Atividades para o desenvolvimento de políticas e procedimentos?</t>
  </si>
  <si>
    <t>9.1.1.5 Atividades para avaliação da atitude do pessoal da saúde com vistas à satisfação do usuário?</t>
  </si>
  <si>
    <t>9.1.1.7 Medição da satisfação dos usuários?</t>
  </si>
  <si>
    <t>9.1.2 A ASN estabelece padrões e avalia periodicamente a qualidade dos serviços de saúde coletivos (a prática da saúde pública) em todo o país?</t>
  </si>
  <si>
    <t>Em todo caso, para avaliar a qualidade, a ASN:</t>
  </si>
  <si>
    <t>9.1.2.1 Estimula a definição de padrões para determinar a qualidade dos serviços de saúde coletivos em todo o país?</t>
  </si>
  <si>
    <t>9.1.2.2 Busca ativamente o subsídio dos níveis subnacionais para o desenvolvimento desses padrões?</t>
  </si>
  <si>
    <t>9.1.2.3 Busca ativamente o subsídio de organizações não-governamentais para o desenvolvimento desses padrões?</t>
  </si>
  <si>
    <t>9.1.2.4 Dispõe de instrumentos para medir o desempenho dos serviços de saúde coletivos em relação ao cumprimento de padrões previamente definidos?</t>
  </si>
  <si>
    <t>Em caso afirmativo, esses instrumentos</t>
  </si>
  <si>
    <t>9.1.2.4.1 Medem processos?</t>
  </si>
  <si>
    <t>9.1.2.4.2 Medem resultados?</t>
  </si>
  <si>
    <t>9.1.2.4.3 Identificam os parâmetros de desempenho avaliados?</t>
  </si>
  <si>
    <t>9.1.2.4.4 Identificam os procedimentos de coleta de dados?</t>
  </si>
  <si>
    <t>9.1.2.4.5 Identificam os procedimentos para a análise de dados?</t>
  </si>
  <si>
    <t>9.1.2.5 Divulga os resultados da avaliação de qualidade aos prestadores de serviços de saúde coletivos?</t>
  </si>
  <si>
    <t>9.1.2.6 Divulga os resultados da avaliação de qualidade aos usuários dos serviços de saúde coletivos?</t>
  </si>
  <si>
    <t>9.1.2.7 Dispõe de uma instância de acreditação e avaliação de qualidade autônoma e independente dos serviços de saúde coletivos?</t>
  </si>
  <si>
    <t>9.1.3 A ASN estabelece padrões e avalia periodicamente a qualidade dos serviços de saúde individuais em todo o país?</t>
  </si>
  <si>
    <t>Em todo caso, para avaliar a qualidade:</t>
  </si>
  <si>
    <t>9.1.3.1 Dispõe de atribuições para acreditar e fiscalizar a qualidade dos serviços individuais?</t>
  </si>
  <si>
    <t>9.1.3.2 Estimula a definição de padrões para avaliar a qualidade dos serviços de saúde individuais em todo o país?</t>
  </si>
  <si>
    <t>9.1.3.3 Busca ativamente o subsídio dos níveis subnacionais para o desenvolvimento desses padrões?</t>
  </si>
  <si>
    <t>9.1.3.4 Busca ativamente o subsídio de organizações não-governamentais para o desenvolvimento desses padrões?</t>
  </si>
  <si>
    <t>9.1.3.5 Dispõe de instrumentos para medir o desempenho dos serviços de saúde individuais em relação ao cumprimento de padrões previamente definidos?</t>
  </si>
  <si>
    <t>Em caso afirmativo, esses instrumentos::</t>
  </si>
  <si>
    <t>9.1.3.5.1 Medem processos?</t>
  </si>
  <si>
    <t>9.1.3.5.2 Medem resultados?</t>
  </si>
  <si>
    <t>9.1.3.5.3 Identificam os parâmetros de desempenho avaliados?</t>
  </si>
  <si>
    <t>9.1.3.5.4 Identificam os procedimentos de coleta de dados?</t>
  </si>
  <si>
    <t>9.1.3.5.5 Identificam os procedimentos para a análise de dados?</t>
  </si>
  <si>
    <t>9.1.3.6 Divulga os resultados da avaliação de qualidade aos provedores e usuários dos serviços de saúde individuais?</t>
  </si>
  <si>
    <t>9.1.3.7 Dispõe de uma instância de acreditação e avaliação de qualidade autônoma e independente dos serviços de saúde individuais?</t>
  </si>
  <si>
    <t>9.2 Melhoria da satisfação dos usuários com os serviços de saúde</t>
  </si>
  <si>
    <t>9.2.1 A ASN estimula a comunidade a avaliar o grau de satisfação do público com os serviços de saúde em geral?</t>
  </si>
  <si>
    <t>Em todo caso, essa avaliação realiza-se por meio de:</t>
  </si>
  <si>
    <t>9.2.1.1 Informação obtida a partir de organizações locais?</t>
  </si>
  <si>
    <t>9.2.1.2 Pesquisas realizadas na comunidade?</t>
  </si>
  <si>
    <t>9.2.1.3 Técnicas de grupos focais?</t>
  </si>
  <si>
    <t>9.2.1.4 Internet?</t>
  </si>
  <si>
    <t>9.2.1.5 Investigações da população atendida nos serviços de saúde?</t>
  </si>
  <si>
    <t>9.2.1.6 Investigações de alta?</t>
  </si>
  <si>
    <t>9.2.1.7 Registros de opinião, reclamações e sugestões?</t>
  </si>
  <si>
    <t>Os resultados da avaliação:</t>
  </si>
  <si>
    <t>9.2.1.8 São utilizados como base em um sistema de melhoria contínua da qualidade dos serviços de saúde?</t>
  </si>
  <si>
    <t>9.2.1.9 São utilizados nas atividades de aperfeiçoamento de pessoal de saúde?</t>
  </si>
  <si>
    <t>9.2.1.10 São divulgados à comunidade juntamente com as mudanças de política advindas  desses resultados?</t>
  </si>
  <si>
    <t>9.2.2 A ASN avalia regularmente a satisfação dos usuários com os serviços de saúde coletivos?</t>
  </si>
  <si>
    <t>9.2.2.1 Inclui-se na avaliação a colaboração dos tomadores de decisões   envolvidos nesses serviços de saúde coletivos?</t>
  </si>
  <si>
    <t>9.2.2.2 É concedida aos tomadores de decisões a oportunidade de opinar sobre os fatores a serem avaliados?</t>
  </si>
  <si>
    <t>9.2.2.3 Inclui-se na avaliação a colaboração de membros da sociedade civil afetados por esses serviços de saúde coletivos?</t>
  </si>
  <si>
    <t>9.2.2.4 É concedida aos membros da sociedade civil a oportunidade de opinar sobre os fatores a serem avaliados?</t>
  </si>
  <si>
    <t>9.2.2.5 Inclui-se na avaliação a existência de mecanismos formais para que os usuários contribuam com sua opinião de forma oportuna e confidencial à ASN?</t>
  </si>
  <si>
    <t>9.2.2.6 São usados os resultados da avaliação para desenvolver planos que melhorem a qualidade dos programas e serviços prestados?</t>
  </si>
  <si>
    <t>9.2.2.7 São usados os resultados da avaliação para elaborar planos que melhorem o acesso aos serviços coletivos?</t>
  </si>
  <si>
    <t>9.2.2.8 São divulgados os resultados a todos os participantes no processo de avaliação?</t>
  </si>
  <si>
    <t>9.2.2.9 É publicado um informe com o resumo dos principais resultados da avaliação de  satisfação dos usuários com os serviços de saúde coletivos?</t>
  </si>
  <si>
    <t>Si es así, estas políticas se aplican:</t>
  </si>
  <si>
    <t xml:space="preserve">2.5.1.8 Divulgou informação aos níveis subnacionais sobre o estado atual das enfermidades sob vigilância permanente? </t>
  </si>
  <si>
    <t xml:space="preserve">2.5.1.9 Difundiu informação aos níveis subnacionais sobre o avanço e “boas práticas” no controle de enfermidades? </t>
  </si>
  <si>
    <t>2.5.1.10 Difundiu aos níveis subnacionais guias orientando o desenvolvimento de planos para enfrentar emergências de saúde pública?</t>
  </si>
  <si>
    <t>2.5.1.11 Recebeu dos níveis subnacionais informes periódicos e regulares sobre as tendências e níveis de segurança no comportamento das enfermidades sob vigilância permanente em seus respectivos territórios?</t>
  </si>
  <si>
    <t xml:space="preserve">Função Essencial N° 3:  Promoção da saúde </t>
  </si>
  <si>
    <t>3.1 Apoio a atividades de promoção da saúde, elaboração de normas e intervenções para favorecer condutas e ambientes saudáveis</t>
  </si>
  <si>
    <t>3.1.1 Dispõe de uma definição escrita de sua política de promoção da saúde?</t>
  </si>
  <si>
    <t xml:space="preserve">3.1.1.1 Leva em conta as recomendações levantadas nas conferências internacionais acerca do tema? </t>
  </si>
  <si>
    <t>3.1.1.2 Incorpora as contribuições das tecnologias de comunicação para a elaboração de ações de promoção da saúde?</t>
  </si>
  <si>
    <t>3.1.1.3 Definiu com clareza metas de curto e longo prazo em matéria de promoção da saúde?</t>
  </si>
  <si>
    <t>Em caso afirmativo, essas metas estão estabelecidas para:</t>
  </si>
  <si>
    <t>3.1.1.3.1 O nível nacional?</t>
  </si>
  <si>
    <t>3.1.1.3.2 Os níveis intermediários?</t>
  </si>
  <si>
    <t>3.1.1.3.3 O nível local (por exemplo, Estratégias do tipo “municípios saudáveis”)?</t>
  </si>
  <si>
    <t>3.1.2 Estabeleceu algum sistema que fomente a participação dos níveis subnacionais, das instituições privadas, de outras instituições do setor público e organizações comunitárias em atividades de promoção da saúde?</t>
  </si>
  <si>
    <t>3.1.2.1 Elaborou uma avaliação anual do sistema de estímulo?</t>
  </si>
  <si>
    <t xml:space="preserve">3.1.2.1.1 Modifica-se o sistema com base nos resultados da avaliação? </t>
  </si>
  <si>
    <t>3.1.2.2 Prestou reconhecimentos nacionais de promoção?</t>
  </si>
  <si>
    <t>3.1.2.3 Concedeu financiamento para capacitação, assistência a eventos de promoção, etc.?</t>
  </si>
  <si>
    <t>3.1.2.4 Estabeleceu fundos concursáveis para projetos de promoção?</t>
  </si>
  <si>
    <t>Poderia mencionar um exemplo de incentivo concedido nos últimos 12 meses a:</t>
  </si>
  <si>
    <t>3.1.2.5 Instituição privada?</t>
  </si>
  <si>
    <t>3.1.2.6 Organização não-governamental sem fins lucrativos?</t>
  </si>
  <si>
    <t>3.1.2.7 Organização comunitária?</t>
  </si>
  <si>
    <t>3.1.3 A  ASN fomenta o desenvolvimento de normas e intervenções para promover ambientes e condutas favoráveis?</t>
  </si>
  <si>
    <t xml:space="preserve">3.1.3.1 Identificou um conjunto de normas que promovam condutas e ambientes saudáveis?  </t>
  </si>
  <si>
    <t>3.1.3.2 Planeja anualmente os cursos sobre elaboração de normas que promovam condutas e ambientes saudáveis?</t>
  </si>
  <si>
    <t>3.1.3.3 Possui uma política para estimular o desenvolvimento de intervenções que promovam condutas e ambientes saudáveis?</t>
  </si>
  <si>
    <t>3.1.3.3.1 Poderia mencionar algum exemplo dessas intervenções implementadas nos últimos 12 meses?</t>
  </si>
  <si>
    <t>3.1.3.3.2 A ASN avalia no mínimo uma vez ao ano os resultados obtidos?</t>
  </si>
  <si>
    <t>3.1.3.3.3 A ASN modifica os cursos de ação de acordo com os resultados da avaliação?</t>
  </si>
  <si>
    <t>3.2 Formação de alianças setoriais e extra-setoriais para a promoção da saúde</t>
  </si>
  <si>
    <t>3.2.1 Há uma instância de coordenação da qual a ASN convoque representantes de organizações comunitárias, do setor privado e de outros setores do Estado com o intuito de planejar  ações para alcançar as metas de promoção da saúde?</t>
  </si>
  <si>
    <t>3.2.1.1 Existe um plano de ação com as responsabilidades claramente definidas dos atores integrados a essa instância de coordenação?</t>
  </si>
  <si>
    <t>3.2.1.1.1 Elabora-se o plano considerando o perfil do estado de saúde e o perfil de necessidades de saúde do país?</t>
  </si>
  <si>
    <t>3.2.1.1.2 Avalia-se periodicamente o avanço do plano de promoção e divulgam-se os resultados dessa avaliação aos membros da instância de coordenação?</t>
  </si>
  <si>
    <t xml:space="preserve">3.2.1.1.3 Incorporam-se as ações corretivas derivadas da avaliação nesse plano?  </t>
  </si>
  <si>
    <t>6.3.2.5.2 É incluída nessa orientação a definição de prioridades para a fiscalização em situações específicas?</t>
  </si>
  <si>
    <t xml:space="preserve">6.3.3 A ASN garante a disponibilidade de cursos de treinamento para o pessoal de fiscalização?   </t>
  </si>
  <si>
    <t>6.3.3.1 Os novos funcionários são orientados sobre fiscalização?</t>
  </si>
  <si>
    <t>11.1.4 A ASN desenvolve estratégias para incluir no currículo de ensino profissional componentes preparatórios para emergências e desastres?</t>
  </si>
  <si>
    <t>11.1.4.1 Colabora com as escolas de ciências da saúde a fim de incluir componentes preparatórios  para emergências e desastres nos seus currículos?</t>
  </si>
  <si>
    <t>11.1.4.2 Colabora com as escolas de saúde pública a fim de incluir componentes de preparação para emergências e desastres nos seus currículos?</t>
  </si>
  <si>
    <t>11.1.4.3 Colabora com escolas vinculadas à saúde a fim de incluir componentes preparatórios para emergências e desastres nos seus currículos?</t>
  </si>
  <si>
    <t>11.2 Desenvolvimento de normas e diretrizes que apóiem a redução do impacto de emergências e desastres em saúde</t>
  </si>
  <si>
    <t>11.2.1 A ASN desenvolve estratégias para reduzir o impacto de emergências e desastres em saúde?</t>
  </si>
  <si>
    <t>5.3.4.2.2 Realiza uma avaliação do desempenho de toda a organização?</t>
  </si>
  <si>
    <t>5.3.4.2.2.1 Essa avaliação é utilizada para adequar suas respostas às mudanças no meio externo?</t>
  </si>
  <si>
    <t>5.3.4.3 Define padrões de excelência?</t>
  </si>
  <si>
    <t>5.3.4.3.1 Desenvolve as estratégias necessárias para alcançar esses padrões?</t>
  </si>
  <si>
    <t>5.3.4.3.2 Oferece os recursos necessários para cumprir esses padrões?</t>
  </si>
  <si>
    <t>5.3.4.3.3 Facilita a implementação desses padrões na prática habitual?</t>
  </si>
  <si>
    <t>6.4.2 A ASN orienta e apóia os níveis subnacionais na questão de fiscalização em saúde pública no âmbito de sua competência?</t>
  </si>
  <si>
    <t>3.4.1.1 Proporcionou informação a respeito do investimento em promoção e em tratamento, e sobre aos resultados das intervenções promocionais referente às terapêuticas?</t>
  </si>
  <si>
    <t>11.2.1.2.7 Segurança e proteção de alimentos?</t>
  </si>
  <si>
    <t>11.2.1.2.8 Cuidado à saúde mental em emergências?</t>
  </si>
  <si>
    <t>11.2.1.2.9 Construção e manutenção de uma infra-estrutura física de saúde?</t>
  </si>
  <si>
    <t>Em caso afirmativo, as normas e diretrizes para construção e manutenção da infra-estrutura de saúde, refere-se 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</si>
</sst>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_);\(0.00\)"/>
    <numFmt numFmtId="182" formatCode="0_);\(0\)"/>
    <numFmt numFmtId="183" formatCode="\&gt;\1;\(&quot;Not Allowed&quot;\)"/>
    <numFmt numFmtId="184" formatCode="[&gt;1]General;\(&quot;NNNN&quot;\)\ "/>
    <numFmt numFmtId="185" formatCode="[=0]General;\(&quot;Valor 1 o 0&quot;\)\ "/>
    <numFmt numFmtId="186" formatCode="[=0]General;\(&quot;***&quot;\)\ "/>
    <numFmt numFmtId="187" formatCode="[=0]General;\(&quot;***&quot;\)"/>
    <numFmt numFmtId="188" formatCode="0.00_);[Red]\(0.00\)"/>
    <numFmt numFmtId="189" formatCode="0_);[Red]\(0\)"/>
    <numFmt numFmtId="190" formatCode="0.0_);[Red]\(0.0\)"/>
    <numFmt numFmtId="191" formatCode="#.##0_);\(#.##0\);"/>
    <numFmt numFmtId="192" formatCode="#.#0_);\(#.#0\);"/>
    <numFmt numFmtId="193" formatCode="0;\-0;;@"/>
    <numFmt numFmtId="194" formatCode="0.00;\-0.00;;@"/>
  </numFmts>
  <fonts count="44">
    <font>
      <sz val="10"/>
      <name val="Arial"/>
      <family val="0"/>
    </font>
    <font>
      <b/>
      <sz val="10"/>
      <name val="Arial"/>
      <family val="2"/>
    </font>
    <font>
      <b/>
      <i/>
      <sz val="11"/>
      <name val="Times New Roman"/>
      <family val="1"/>
    </font>
    <font>
      <b/>
      <sz val="11"/>
      <name val="Times New Roman"/>
      <family val="1"/>
    </font>
    <font>
      <sz val="11"/>
      <name val="Times New Roman"/>
      <family val="1"/>
    </font>
    <font>
      <i/>
      <sz val="11"/>
      <name val="Times New Roman"/>
      <family val="1"/>
    </font>
    <font>
      <i/>
      <sz val="10"/>
      <name val="Arial"/>
      <family val="0"/>
    </font>
    <font>
      <b/>
      <i/>
      <sz val="10"/>
      <name val="Arial"/>
      <family val="0"/>
    </font>
    <font>
      <sz val="10"/>
      <color indexed="9"/>
      <name val="Arial"/>
      <family val="2"/>
    </font>
    <font>
      <i/>
      <sz val="10"/>
      <color indexed="9"/>
      <name val="Arial"/>
      <family val="2"/>
    </font>
    <font>
      <sz val="11"/>
      <color indexed="9"/>
      <name val="Times New Roman"/>
      <family val="1"/>
    </font>
    <font>
      <b/>
      <sz val="9.25"/>
      <name val="Arial"/>
      <family val="2"/>
    </font>
    <font>
      <b/>
      <sz val="9.5"/>
      <name val="Arial"/>
      <family val="2"/>
    </font>
    <font>
      <b/>
      <sz val="17"/>
      <color indexed="18"/>
      <name val="Arial"/>
      <family val="2"/>
    </font>
    <font>
      <b/>
      <sz val="9"/>
      <name val="Arial"/>
      <family val="2"/>
    </font>
    <font>
      <b/>
      <sz val="14.5"/>
      <color indexed="17"/>
      <name val="Arial"/>
      <family val="2"/>
    </font>
    <font>
      <b/>
      <sz val="9"/>
      <color indexed="17"/>
      <name val="Arial"/>
      <family val="2"/>
    </font>
    <font>
      <b/>
      <sz val="9"/>
      <color indexed="42"/>
      <name val="Arial"/>
      <family val="2"/>
    </font>
    <font>
      <b/>
      <sz val="9"/>
      <color indexed="14"/>
      <name val="Arial"/>
      <family val="2"/>
    </font>
    <font>
      <b/>
      <sz val="14.25"/>
      <color indexed="17"/>
      <name val="Arial"/>
      <family val="2"/>
    </font>
    <font>
      <b/>
      <sz val="14"/>
      <name val="Arial"/>
      <family val="2"/>
    </font>
    <font>
      <sz val="15"/>
      <name val="Arial"/>
      <family val="2"/>
    </font>
    <font>
      <b/>
      <sz val="9.75"/>
      <color indexed="41"/>
      <name val="Arial"/>
      <family val="2"/>
    </font>
    <font>
      <b/>
      <sz val="14"/>
      <color indexed="9"/>
      <name val="Arial"/>
      <family val="2"/>
    </font>
    <font>
      <b/>
      <sz val="10"/>
      <color indexed="41"/>
      <name val="Arial"/>
      <family val="2"/>
    </font>
    <font>
      <b/>
      <sz val="8"/>
      <name val="Arial"/>
      <family val="2"/>
    </font>
    <font>
      <b/>
      <sz val="11.75"/>
      <color indexed="27"/>
      <name val="Arial"/>
      <family val="2"/>
    </font>
    <font>
      <sz val="15.25"/>
      <name val="Arial"/>
      <family val="2"/>
    </font>
    <font>
      <sz val="12"/>
      <name val="Arial"/>
      <family val="2"/>
    </font>
    <font>
      <sz val="11"/>
      <name val="Arial"/>
      <family val="2"/>
    </font>
    <font>
      <b/>
      <sz val="8"/>
      <color indexed="41"/>
      <name val="Arial"/>
      <family val="2"/>
    </font>
    <font>
      <b/>
      <sz val="11"/>
      <color indexed="27"/>
      <name val="Arial"/>
      <family val="2"/>
    </font>
    <font>
      <b/>
      <sz val="9.5"/>
      <color indexed="41"/>
      <name val="Arial"/>
      <family val="2"/>
    </font>
    <font>
      <b/>
      <sz val="9.25"/>
      <color indexed="41"/>
      <name val="Arial"/>
      <family val="2"/>
    </font>
    <font>
      <sz val="14.25"/>
      <name val="Arial"/>
      <family val="2"/>
    </font>
    <font>
      <sz val="11.25"/>
      <name val="Arial"/>
      <family val="2"/>
    </font>
    <font>
      <b/>
      <sz val="6.75"/>
      <color indexed="41"/>
      <name val="Arial"/>
      <family val="2"/>
    </font>
    <font>
      <b/>
      <sz val="14"/>
      <color indexed="18"/>
      <name val="Arial"/>
      <family val="2"/>
    </font>
    <font>
      <b/>
      <sz val="10"/>
      <color indexed="12"/>
      <name val="Arial"/>
      <family val="2"/>
    </font>
    <font>
      <sz val="16.25"/>
      <name val="Arial"/>
      <family val="2"/>
    </font>
    <font>
      <b/>
      <sz val="10.75"/>
      <color indexed="27"/>
      <name val="Arial"/>
      <family val="2"/>
    </font>
    <font>
      <b/>
      <sz val="10"/>
      <color indexed="18"/>
      <name val="Arial"/>
      <family val="2"/>
    </font>
    <font>
      <b/>
      <sz val="10.75"/>
      <color indexed="18"/>
      <name val="Arial"/>
      <family val="2"/>
    </font>
    <font>
      <b/>
      <sz val="9.75"/>
      <color indexed="1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
    <border>
      <left/>
      <right/>
      <top/>
      <bottom/>
      <diagonal/>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3" fillId="0" borderId="0" xfId="0" applyNumberFormat="1" applyFont="1" applyBorder="1" applyAlignment="1" applyProtection="1">
      <alignment horizontal="right" wrapText="1"/>
      <protection/>
    </xf>
    <xf numFmtId="0" fontId="4" fillId="0" borderId="0" xfId="0" applyNumberFormat="1" applyFont="1" applyBorder="1" applyAlignment="1" applyProtection="1">
      <alignment horizontal="left" wrapText="1"/>
      <protection/>
    </xf>
    <xf numFmtId="0" fontId="0" fillId="0" borderId="0" xfId="0" applyAlignment="1" applyProtection="1">
      <alignment/>
      <protection/>
    </xf>
    <xf numFmtId="188" fontId="6" fillId="0" borderId="0" xfId="0" applyNumberFormat="1" applyFont="1" applyBorder="1" applyAlignment="1" applyProtection="1">
      <alignment horizontal="right"/>
      <protection/>
    </xf>
    <xf numFmtId="188" fontId="0" fillId="0" borderId="0" xfId="0" applyNumberFormat="1" applyFont="1" applyBorder="1" applyAlignment="1" applyProtection="1">
      <alignment horizontal="right"/>
      <protection/>
    </xf>
    <xf numFmtId="188" fontId="8" fillId="0" borderId="0" xfId="0" applyNumberFormat="1" applyFont="1" applyBorder="1" applyAlignment="1" applyProtection="1">
      <alignment horizontal="right"/>
      <protection/>
    </xf>
    <xf numFmtId="188" fontId="1" fillId="0" borderId="0" xfId="0" applyNumberFormat="1" applyFont="1" applyBorder="1" applyAlignment="1" applyProtection="1">
      <alignment horizontal="right"/>
      <protection/>
    </xf>
    <xf numFmtId="188" fontId="1" fillId="0" borderId="1" xfId="0" applyNumberFormat="1" applyFont="1" applyBorder="1" applyAlignment="1" applyProtection="1">
      <alignment horizontal="right"/>
      <protection/>
    </xf>
    <xf numFmtId="0" fontId="0" fillId="0" borderId="0" xfId="0" applyNumberFormat="1" applyFont="1" applyBorder="1" applyAlignment="1" applyProtection="1">
      <alignment horizontal="right"/>
      <protection/>
    </xf>
    <xf numFmtId="188" fontId="0" fillId="0" borderId="0" xfId="0" applyNumberFormat="1" applyAlignment="1">
      <alignment horizontal="right"/>
    </xf>
    <xf numFmtId="0" fontId="1" fillId="0" borderId="0" xfId="0" applyFont="1" applyAlignment="1">
      <alignment horizontal="center"/>
    </xf>
    <xf numFmtId="0" fontId="0" fillId="0" borderId="0" xfId="0" applyNumberFormat="1" applyFont="1" applyBorder="1" applyAlignment="1">
      <alignment horizontal="left"/>
    </xf>
    <xf numFmtId="0" fontId="0" fillId="0" borderId="0" xfId="0" applyNumberFormat="1" applyFont="1" applyAlignment="1">
      <alignment horizontal="left"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Alignment="1">
      <alignment wrapText="1"/>
    </xf>
    <xf numFmtId="0" fontId="8" fillId="0" borderId="0" xfId="0" applyNumberFormat="1" applyFont="1" applyFill="1" applyBorder="1" applyAlignment="1" applyProtection="1">
      <alignment horizontal="right"/>
      <protection hidden="1"/>
    </xf>
    <xf numFmtId="0" fontId="8" fillId="0" borderId="0" xfId="0" applyNumberFormat="1" applyFont="1" applyBorder="1" applyAlignment="1" applyProtection="1">
      <alignment horizontal="right"/>
      <protection hidden="1"/>
    </xf>
    <xf numFmtId="0" fontId="0" fillId="0" borderId="0" xfId="0" applyAlignment="1" applyProtection="1">
      <alignment/>
      <protection hidden="1"/>
    </xf>
    <xf numFmtId="188" fontId="8" fillId="0" borderId="0" xfId="0" applyNumberFormat="1" applyFont="1" applyAlignment="1" applyProtection="1">
      <alignment/>
      <protection hidden="1"/>
    </xf>
    <xf numFmtId="2" fontId="0" fillId="0" borderId="0" xfId="0" applyNumberFormat="1" applyFont="1" applyAlignment="1">
      <alignment horizontal="center"/>
    </xf>
    <xf numFmtId="188" fontId="0" fillId="0" borderId="0" xfId="0" applyNumberFormat="1" applyFont="1" applyAlignment="1">
      <alignment horizontal="center"/>
    </xf>
    <xf numFmtId="188" fontId="0" fillId="0" borderId="0" xfId="0" applyNumberFormat="1" applyAlignment="1" applyProtection="1">
      <alignment/>
      <protection hidden="1"/>
    </xf>
    <xf numFmtId="0" fontId="8" fillId="0" borderId="0" xfId="0" applyNumberFormat="1" applyFont="1" applyBorder="1" applyAlignment="1" applyProtection="1">
      <alignment/>
      <protection hidden="1"/>
    </xf>
    <xf numFmtId="188" fontId="8" fillId="0" borderId="0" xfId="0" applyNumberFormat="1" applyFont="1" applyBorder="1" applyAlignment="1" applyProtection="1">
      <alignment horizontal="right"/>
      <protection hidden="1"/>
    </xf>
    <xf numFmtId="0" fontId="20" fillId="0" borderId="0" xfId="0" applyFont="1" applyFill="1" applyBorder="1" applyAlignment="1">
      <alignment horizontal="center"/>
    </xf>
    <xf numFmtId="188" fontId="23" fillId="0" borderId="0" xfId="0" applyNumberFormat="1" applyFont="1" applyFill="1" applyBorder="1" applyAlignment="1" applyProtection="1">
      <alignment horizontal="center"/>
      <protection hidden="1"/>
    </xf>
    <xf numFmtId="188" fontId="20"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2" fontId="8" fillId="0" borderId="0" xfId="0" applyNumberFormat="1" applyFont="1" applyAlignment="1" applyProtection="1">
      <alignment/>
      <protection hidden="1"/>
    </xf>
    <xf numFmtId="0" fontId="4" fillId="0" borderId="0" xfId="0" applyNumberFormat="1" applyFont="1" applyBorder="1" applyAlignment="1" applyProtection="1">
      <alignment horizontal="left" wrapText="1"/>
      <protection hidden="1"/>
    </xf>
    <xf numFmtId="0" fontId="0" fillId="0" borderId="0" xfId="0" applyNumberFormat="1" applyFont="1" applyBorder="1" applyAlignment="1" applyProtection="1">
      <alignment horizontal="right"/>
      <protection hidden="1"/>
    </xf>
    <xf numFmtId="0" fontId="0" fillId="0" borderId="0" xfId="0" applyBorder="1" applyAlignment="1" applyProtection="1">
      <alignment/>
      <protection hidden="1"/>
    </xf>
    <xf numFmtId="0" fontId="0" fillId="0" borderId="0" xfId="0" applyBorder="1" applyAlignment="1" applyProtection="1">
      <alignment/>
      <protection/>
    </xf>
    <xf numFmtId="0" fontId="4" fillId="0" borderId="0" xfId="0" applyNumberFormat="1" applyFont="1" applyBorder="1" applyAlignment="1" applyProtection="1">
      <alignment horizontal="left" wrapText="1" indent="2"/>
      <protection/>
    </xf>
    <xf numFmtId="0" fontId="2" fillId="0" borderId="0" xfId="0" applyNumberFormat="1" applyFont="1" applyBorder="1" applyAlignment="1" applyProtection="1">
      <alignment horizontal="left" wrapText="1"/>
      <protection/>
    </xf>
    <xf numFmtId="0" fontId="3" fillId="0" borderId="1" xfId="0" applyNumberFormat="1" applyFont="1" applyBorder="1" applyAlignment="1" applyProtection="1">
      <alignment horizontal="left" wrapText="1"/>
      <protection/>
    </xf>
    <xf numFmtId="0" fontId="5" fillId="0" borderId="0" xfId="0" applyNumberFormat="1" applyFont="1" applyBorder="1" applyAlignment="1" applyProtection="1">
      <alignment horizontal="left" wrapText="1"/>
      <protection/>
    </xf>
    <xf numFmtId="0" fontId="4" fillId="0" borderId="0" xfId="0" applyNumberFormat="1" applyFont="1" applyBorder="1" applyAlignment="1" applyProtection="1">
      <alignment horizontal="left" wrapText="1" indent="4"/>
      <protection/>
    </xf>
    <xf numFmtId="0" fontId="4" fillId="0" borderId="0" xfId="0" applyNumberFormat="1" applyFont="1" applyBorder="1" applyAlignment="1" applyProtection="1">
      <alignment horizontal="left" wrapText="1" indent="6"/>
      <protection/>
    </xf>
    <xf numFmtId="188" fontId="0" fillId="0" borderId="0" xfId="0" applyNumberFormat="1" applyFont="1" applyBorder="1" applyAlignment="1" applyProtection="1">
      <alignment horizontal="right"/>
      <protection locked="0"/>
    </xf>
    <xf numFmtId="188" fontId="8" fillId="0" borderId="0" xfId="0" applyNumberFormat="1" applyFont="1" applyBorder="1" applyAlignment="1" applyProtection="1">
      <alignment horizontal="right"/>
      <protection locked="0"/>
    </xf>
    <xf numFmtId="0" fontId="3" fillId="0" borderId="0" xfId="0" applyNumberFormat="1" applyFont="1" applyBorder="1" applyAlignment="1" applyProtection="1">
      <alignment horizontal="right" wrapText="1"/>
      <protection hidden="1"/>
    </xf>
    <xf numFmtId="188" fontId="1" fillId="0" borderId="0" xfId="0" applyNumberFormat="1" applyFont="1" applyAlignment="1" applyProtection="1">
      <alignment/>
      <protection hidden="1"/>
    </xf>
    <xf numFmtId="0" fontId="1" fillId="0" borderId="0" xfId="0" applyFont="1" applyBorder="1" applyAlignment="1" applyProtection="1">
      <alignment/>
      <protection hidden="1"/>
    </xf>
    <xf numFmtId="0" fontId="3" fillId="0" borderId="1" xfId="0" applyNumberFormat="1" applyFont="1" applyBorder="1" applyAlignment="1" applyProtection="1">
      <alignment horizontal="left" wrapText="1"/>
      <protection hidden="1"/>
    </xf>
    <xf numFmtId="188" fontId="1" fillId="0" borderId="1" xfId="0" applyNumberFormat="1" applyFont="1" applyBorder="1" applyAlignment="1" applyProtection="1">
      <alignment/>
      <protection hidden="1"/>
    </xf>
    <xf numFmtId="0" fontId="5"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0" fontId="6" fillId="0" borderId="0" xfId="0" applyFont="1" applyBorder="1" applyAlignment="1" applyProtection="1">
      <alignment/>
      <protection hidden="1"/>
    </xf>
    <xf numFmtId="0" fontId="4" fillId="0" borderId="0" xfId="0" applyNumberFormat="1" applyFont="1" applyBorder="1" applyAlignment="1" applyProtection="1">
      <alignment horizontal="left" wrapText="1" indent="2"/>
      <protection hidden="1"/>
    </xf>
    <xf numFmtId="0" fontId="4" fillId="0" borderId="0" xfId="0" applyNumberFormat="1" applyFont="1" applyBorder="1" applyAlignment="1" applyProtection="1">
      <alignment horizontal="left" wrapText="1" indent="4"/>
      <protection hidden="1"/>
    </xf>
    <xf numFmtId="188" fontId="9" fillId="0" borderId="0" xfId="0" applyNumberFormat="1" applyFont="1" applyAlignment="1" applyProtection="1">
      <alignment/>
      <protection hidden="1"/>
    </xf>
    <xf numFmtId="0" fontId="5" fillId="0" borderId="0" xfId="0" applyNumberFormat="1" applyFont="1" applyAlignment="1" applyProtection="1">
      <alignment horizontal="left" wrapText="1"/>
      <protection hidden="1"/>
    </xf>
    <xf numFmtId="0" fontId="4" fillId="0" borderId="0" xfId="0" applyNumberFormat="1" applyFont="1" applyAlignment="1" applyProtection="1">
      <alignment horizontal="left" wrapText="1" indent="2"/>
      <protection hidden="1"/>
    </xf>
    <xf numFmtId="0" fontId="3" fillId="0" borderId="2" xfId="0" applyNumberFormat="1" applyFont="1" applyBorder="1" applyAlignment="1" applyProtection="1">
      <alignment horizontal="left" wrapText="1"/>
      <protection hidden="1"/>
    </xf>
    <xf numFmtId="188" fontId="1" fillId="0" borderId="2" xfId="0" applyNumberFormat="1" applyFont="1" applyBorder="1" applyAlignment="1" applyProtection="1">
      <alignment/>
      <protection hidden="1"/>
    </xf>
    <xf numFmtId="0" fontId="4" fillId="0" borderId="0" xfId="0" applyNumberFormat="1" applyFont="1" applyAlignment="1" applyProtection="1">
      <alignment horizontal="left" wrapText="1" indent="4"/>
      <protection hidden="1"/>
    </xf>
    <xf numFmtId="188" fontId="1" fillId="0" borderId="2" xfId="0" applyNumberFormat="1" applyFont="1" applyBorder="1" applyAlignment="1" applyProtection="1">
      <alignment/>
      <protection hidden="1"/>
    </xf>
    <xf numFmtId="49" fontId="7"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188" fontId="1" fillId="0" borderId="2" xfId="0" applyNumberFormat="1" applyFont="1" applyBorder="1" applyAlignment="1" applyProtection="1">
      <alignment wrapText="1"/>
      <protection hidden="1"/>
    </xf>
    <xf numFmtId="49" fontId="1" fillId="0" borderId="0" xfId="0" applyNumberFormat="1" applyFont="1" applyBorder="1" applyAlignment="1" applyProtection="1">
      <alignment horizontal="left" wrapText="1"/>
      <protection hidden="1"/>
    </xf>
    <xf numFmtId="0" fontId="4" fillId="0" borderId="0" xfId="0" applyNumberFormat="1" applyFont="1" applyAlignment="1" applyProtection="1">
      <alignment horizontal="left" wrapText="1"/>
      <protection hidden="1"/>
    </xf>
    <xf numFmtId="0" fontId="2" fillId="0" borderId="0" xfId="0" applyNumberFormat="1" applyFont="1" applyBorder="1" applyAlignment="1" applyProtection="1">
      <alignment horizontal="left" wrapText="1"/>
      <protection hidden="1"/>
    </xf>
    <xf numFmtId="188" fontId="1" fillId="0" borderId="0" xfId="0" applyNumberFormat="1" applyFont="1" applyBorder="1" applyAlignment="1" applyProtection="1">
      <alignment horizontal="right"/>
      <protection hidden="1"/>
    </xf>
    <xf numFmtId="188" fontId="1" fillId="0" borderId="1" xfId="0" applyNumberFormat="1" applyFont="1" applyBorder="1" applyAlignment="1" applyProtection="1">
      <alignment horizontal="right"/>
      <protection hidden="1"/>
    </xf>
    <xf numFmtId="188" fontId="6" fillId="0" borderId="0" xfId="0" applyNumberFormat="1" applyFont="1" applyBorder="1" applyAlignment="1" applyProtection="1">
      <alignment horizontal="right"/>
      <protection hidden="1"/>
    </xf>
    <xf numFmtId="0" fontId="6" fillId="0" borderId="0" xfId="0" applyFont="1" applyAlignment="1" applyProtection="1">
      <alignment/>
      <protection hidden="1"/>
    </xf>
    <xf numFmtId="188" fontId="0" fillId="0" borderId="0" xfId="0" applyNumberFormat="1" applyFont="1" applyBorder="1" applyAlignment="1" applyProtection="1">
      <alignment horizontal="right"/>
      <protection hidden="1"/>
    </xf>
    <xf numFmtId="0" fontId="0" fillId="0" borderId="0" xfId="0" applyAlignment="1" applyProtection="1">
      <alignment horizontal="left" indent="2"/>
      <protection hidden="1"/>
    </xf>
    <xf numFmtId="0" fontId="4" fillId="0" borderId="0" xfId="0" applyNumberFormat="1" applyFont="1" applyBorder="1" applyAlignment="1" applyProtection="1">
      <alignment horizontal="left" indent="4"/>
      <protection hidden="1"/>
    </xf>
    <xf numFmtId="0" fontId="1" fillId="0" borderId="1" xfId="0" applyFont="1" applyBorder="1" applyAlignment="1" applyProtection="1">
      <alignment/>
      <protection hidden="1"/>
    </xf>
    <xf numFmtId="0" fontId="4" fillId="0" borderId="0" xfId="0" applyNumberFormat="1" applyFont="1" applyBorder="1" applyAlignment="1" applyProtection="1">
      <alignment horizontal="left" indent="2"/>
      <protection hidden="1"/>
    </xf>
    <xf numFmtId="0" fontId="4" fillId="0" borderId="0" xfId="0" applyNumberFormat="1" applyFont="1" applyBorder="1" applyAlignment="1" applyProtection="1">
      <alignment horizontal="left" wrapText="1" indent="6"/>
      <protection hidden="1"/>
    </xf>
    <xf numFmtId="0" fontId="0" fillId="0" borderId="0" xfId="0" applyAlignment="1" applyProtection="1">
      <alignment horizontal="left" indent="4"/>
      <protection hidden="1"/>
    </xf>
    <xf numFmtId="0" fontId="0" fillId="0" borderId="0" xfId="0" applyFont="1" applyAlignment="1" applyProtection="1">
      <alignment horizontal="left" indent="2"/>
      <protection hidden="1"/>
    </xf>
    <xf numFmtId="0" fontId="0" fillId="0" borderId="0" xfId="0" applyFont="1" applyAlignment="1" applyProtection="1">
      <alignment horizontal="left" indent="2"/>
      <protection hidden="1"/>
    </xf>
    <xf numFmtId="0" fontId="0" fillId="0" borderId="0" xfId="0" applyFont="1" applyAlignment="1" applyProtection="1">
      <alignment/>
      <protection hidden="1"/>
    </xf>
    <xf numFmtId="0" fontId="6" fillId="0" borderId="0" xfId="0" applyFont="1" applyAlignment="1" applyProtection="1">
      <alignment horizontal="left" indent="2"/>
      <protection hidden="1"/>
    </xf>
    <xf numFmtId="0" fontId="1" fillId="0" borderId="0" xfId="0" applyFont="1" applyBorder="1" applyAlignment="1" applyProtection="1">
      <alignment horizontal="left" indent="2"/>
      <protection hidden="1"/>
    </xf>
    <xf numFmtId="0" fontId="6" fillId="0" borderId="0" xfId="0" applyNumberFormat="1" applyFont="1" applyBorder="1" applyAlignment="1" applyProtection="1">
      <alignment horizontal="right"/>
      <protection hidden="1"/>
    </xf>
    <xf numFmtId="2" fontId="8" fillId="0" borderId="0" xfId="0" applyNumberFormat="1" applyFont="1" applyFill="1" applyBorder="1" applyAlignment="1" applyProtection="1">
      <alignment horizontal="right"/>
      <protection hidden="1"/>
    </xf>
    <xf numFmtId="0" fontId="0" fillId="0" borderId="0" xfId="0" applyNumberFormat="1"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1" xfId="0" applyNumberFormat="1" applyFont="1" applyBorder="1" applyAlignment="1" applyProtection="1">
      <alignment/>
      <protection hidden="1"/>
    </xf>
    <xf numFmtId="188" fontId="6"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0" fillId="0" borderId="0" xfId="0" applyNumberFormat="1" applyBorder="1" applyAlignment="1" applyProtection="1">
      <alignment/>
      <protection hidden="1"/>
    </xf>
    <xf numFmtId="0" fontId="0" fillId="0" borderId="0" xfId="0" applyAlignment="1" applyProtection="1">
      <alignment horizontal="left" indent="6"/>
      <protection hidden="1"/>
    </xf>
    <xf numFmtId="0" fontId="10" fillId="0" borderId="0" xfId="0" applyNumberFormat="1" applyFont="1" applyBorder="1" applyAlignment="1" applyProtection="1">
      <alignment horizontal="left" wrapText="1" indent="4"/>
      <protection hidden="1"/>
    </xf>
    <xf numFmtId="0" fontId="8" fillId="0" borderId="0" xfId="0" applyFont="1" applyAlignment="1" applyProtection="1">
      <alignment/>
      <protection hidden="1"/>
    </xf>
    <xf numFmtId="2" fontId="6" fillId="0" borderId="0" xfId="0" applyNumberFormat="1" applyFont="1" applyBorder="1" applyAlignment="1" applyProtection="1">
      <alignment/>
      <protection hidden="1"/>
    </xf>
    <xf numFmtId="0" fontId="0" fillId="0" borderId="0" xfId="0" applyNumberFormat="1" applyFont="1" applyBorder="1" applyAlignment="1" applyProtection="1">
      <alignment horizontal="right" wrapText="1"/>
      <protection hidden="1"/>
    </xf>
    <xf numFmtId="0" fontId="4" fillId="0" borderId="0" xfId="0" applyNumberFormat="1" applyFont="1" applyBorder="1" applyAlignment="1" applyProtection="1">
      <alignment horizontal="left" wrapText="1" indent="3"/>
      <protection hidden="1"/>
    </xf>
    <xf numFmtId="2" fontId="1" fillId="0" borderId="1" xfId="0" applyNumberFormat="1" applyFont="1" applyBorder="1" applyAlignment="1" applyProtection="1">
      <alignment horizontal="right"/>
      <protection hidden="1"/>
    </xf>
    <xf numFmtId="2" fontId="6" fillId="0" borderId="0" xfId="0" applyNumberFormat="1" applyFont="1" applyBorder="1" applyAlignment="1" applyProtection="1">
      <alignment horizontal="right"/>
      <protection hidden="1"/>
    </xf>
    <xf numFmtId="2" fontId="1" fillId="0" borderId="1" xfId="0" applyNumberFormat="1" applyFont="1" applyBorder="1" applyAlignment="1" applyProtection="1">
      <alignment/>
      <protection hidden="1"/>
    </xf>
    <xf numFmtId="2" fontId="8" fillId="0" borderId="0" xfId="0" applyNumberFormat="1" applyFont="1" applyBorder="1" applyAlignment="1" applyProtection="1">
      <alignment/>
      <protection hidden="1"/>
    </xf>
    <xf numFmtId="188" fontId="0" fillId="0" borderId="0" xfId="0" applyNumberFormat="1" applyFont="1" applyBorder="1" applyAlignment="1" applyProtection="1">
      <alignment wrapText="1"/>
      <protection hidden="1"/>
    </xf>
    <xf numFmtId="0" fontId="0" fillId="0" borderId="0" xfId="0" applyAlignment="1" applyProtection="1">
      <alignment horizontal="left" wrapText="1" indent="2"/>
      <protection hidden="1"/>
    </xf>
    <xf numFmtId="0" fontId="2" fillId="0" borderId="0" xfId="0" applyNumberFormat="1" applyFont="1" applyAlignment="1" applyProtection="1">
      <alignment horizontal="left" wrapText="1"/>
      <protection hidden="1"/>
    </xf>
    <xf numFmtId="0" fontId="0" fillId="0" borderId="0" xfId="0" applyFont="1" applyBorder="1" applyAlignment="1" applyProtection="1">
      <alignment/>
      <protection hidden="1"/>
    </xf>
    <xf numFmtId="188" fontId="1" fillId="0" borderId="1" xfId="0" applyNumberFormat="1" applyFont="1" applyBorder="1" applyAlignment="1" applyProtection="1">
      <alignment horizontal="right"/>
      <protection hidden="1"/>
    </xf>
    <xf numFmtId="0" fontId="4" fillId="0" borderId="0" xfId="0" applyNumberFormat="1" applyFont="1" applyAlignment="1" applyProtection="1">
      <alignment horizontal="left" wrapText="1" indent="6"/>
      <protection hidden="1"/>
    </xf>
    <xf numFmtId="0" fontId="7" fillId="0" borderId="0" xfId="0" applyFont="1" applyBorder="1" applyAlignment="1" applyProtection="1">
      <alignment/>
      <protection hidden="1"/>
    </xf>
    <xf numFmtId="0" fontId="0" fillId="0" borderId="0" xfId="0" applyBorder="1" applyAlignment="1" applyProtection="1">
      <alignment horizontal="left" indent="6"/>
      <protection hidden="1"/>
    </xf>
    <xf numFmtId="188" fontId="6"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0" fontId="2" fillId="0" borderId="0" xfId="0" applyNumberFormat="1" applyFont="1" applyAlignment="1" applyProtection="1">
      <alignment wrapText="1"/>
      <protection hidden="1"/>
    </xf>
    <xf numFmtId="0" fontId="0" fillId="0" borderId="0" xfId="0" applyNumberFormat="1" applyFont="1" applyAlignment="1" applyProtection="1">
      <alignment/>
      <protection hidden="1"/>
    </xf>
    <xf numFmtId="188" fontId="1" fillId="0" borderId="0" xfId="0" applyNumberFormat="1" applyFont="1" applyAlignment="1" applyProtection="1">
      <alignment/>
      <protection hidden="1"/>
    </xf>
    <xf numFmtId="0" fontId="1" fillId="0" borderId="0" xfId="0" applyFont="1" applyAlignment="1" applyProtection="1">
      <alignment/>
      <protection hidden="1"/>
    </xf>
    <xf numFmtId="188" fontId="1" fillId="0" borderId="1" xfId="0" applyNumberFormat="1" applyFont="1" applyBorder="1" applyAlignment="1" applyProtection="1">
      <alignment/>
      <protection hidden="1"/>
    </xf>
    <xf numFmtId="0" fontId="5" fillId="0" borderId="0" xfId="0" applyNumberFormat="1" applyFont="1" applyAlignment="1" applyProtection="1">
      <alignment wrapText="1"/>
      <protection hidden="1"/>
    </xf>
    <xf numFmtId="188" fontId="0" fillId="0" borderId="0" xfId="0" applyNumberFormat="1" applyFont="1" applyAlignment="1" applyProtection="1">
      <alignment/>
      <protection hidden="1"/>
    </xf>
    <xf numFmtId="2" fontId="6" fillId="0" borderId="0" xfId="0" applyNumberFormat="1" applyFont="1" applyAlignment="1" applyProtection="1">
      <alignment/>
      <protection hidden="1"/>
    </xf>
    <xf numFmtId="2" fontId="6" fillId="0" borderId="0" xfId="0" applyNumberFormat="1" applyFont="1" applyAlignment="1" applyProtection="1">
      <alignment/>
      <protection hidden="1"/>
    </xf>
    <xf numFmtId="0" fontId="4" fillId="0" borderId="0" xfId="0" applyNumberFormat="1" applyFont="1" applyAlignment="1" applyProtection="1">
      <alignment wrapText="1"/>
      <protection hidden="1"/>
    </xf>
    <xf numFmtId="181" fontId="1" fillId="0" borderId="0" xfId="0" applyNumberFormat="1" applyFont="1" applyAlignment="1" applyProtection="1">
      <alignment/>
      <protection hidden="1"/>
    </xf>
    <xf numFmtId="0" fontId="0" fillId="0" borderId="0" xfId="0" applyFont="1" applyAlignment="1" applyProtection="1">
      <alignment/>
      <protection hidden="1"/>
    </xf>
    <xf numFmtId="181" fontId="0" fillId="0" borderId="0" xfId="0" applyNumberFormat="1" applyFont="1" applyBorder="1" applyAlignment="1" applyProtection="1">
      <alignment/>
      <protection hidden="1"/>
    </xf>
    <xf numFmtId="0" fontId="0" fillId="0" borderId="0" xfId="0" applyFont="1" applyAlignment="1" applyProtection="1">
      <alignment/>
      <protection hidden="1"/>
    </xf>
    <xf numFmtId="0" fontId="0" fillId="0" borderId="0" xfId="0" applyNumberFormat="1" applyBorder="1" applyAlignment="1" applyProtection="1">
      <alignment/>
      <protection hidden="1"/>
    </xf>
    <xf numFmtId="0" fontId="0" fillId="0" borderId="0" xfId="0" applyAlignment="1" applyProtection="1">
      <alignment horizontal="left" wrapText="1" indent="4"/>
      <protection hidden="1"/>
    </xf>
    <xf numFmtId="181" fontId="1" fillId="0" borderId="1" xfId="0" applyNumberFormat="1" applyFont="1" applyBorder="1" applyAlignment="1" applyProtection="1">
      <alignment/>
      <protection hidden="1"/>
    </xf>
    <xf numFmtId="181" fontId="6" fillId="0" borderId="0" xfId="0" applyNumberFormat="1" applyFont="1" applyAlignment="1" applyProtection="1">
      <alignment/>
      <protection hidden="1"/>
    </xf>
    <xf numFmtId="188" fontId="6" fillId="0" borderId="0" xfId="0" applyNumberFormat="1" applyFont="1" applyAlignment="1" applyProtection="1">
      <alignment/>
      <protection hidden="1"/>
    </xf>
    <xf numFmtId="0" fontId="0" fillId="0" borderId="0" xfId="0" applyNumberFormat="1" applyFont="1" applyBorder="1" applyAlignment="1" applyProtection="1">
      <alignment/>
      <protection/>
    </xf>
    <xf numFmtId="189" fontId="0" fillId="2" borderId="0" xfId="0" applyNumberFormat="1" applyFill="1" applyAlignment="1" applyProtection="1">
      <alignment/>
      <protection locked="0"/>
    </xf>
    <xf numFmtId="2" fontId="0" fillId="0" borderId="0" xfId="0" applyNumberFormat="1" applyFont="1" applyBorder="1" applyAlignment="1" applyProtection="1">
      <alignment/>
      <protection hidden="1"/>
    </xf>
    <xf numFmtId="2" fontId="0" fillId="0" borderId="0" xfId="0" applyNumberFormat="1" applyBorder="1" applyAlignment="1" applyProtection="1">
      <alignment/>
      <protection hidden="1"/>
    </xf>
    <xf numFmtId="2" fontId="0" fillId="0" borderId="0" xfId="0" applyNumberFormat="1" applyFont="1" applyBorder="1" applyAlignment="1" applyProtection="1">
      <alignment horizontal="right"/>
      <protection hidden="1"/>
    </xf>
    <xf numFmtId="0" fontId="1" fillId="0" borderId="0" xfId="0" applyFont="1" applyAlignment="1">
      <alignment horizontal="left"/>
    </xf>
    <xf numFmtId="0" fontId="37" fillId="3" borderId="3" xfId="0" applyFont="1" applyFill="1" applyBorder="1" applyAlignment="1">
      <alignment horizontal="center" vertical="center"/>
    </xf>
    <xf numFmtId="0" fontId="37" fillId="3" borderId="3" xfId="0" applyNumberFormat="1" applyFont="1" applyFill="1" applyBorder="1" applyAlignment="1">
      <alignment horizontal="center" vertical="center"/>
    </xf>
    <xf numFmtId="194" fontId="0" fillId="0" borderId="0" xfId="0" applyNumberFormat="1" applyAlignment="1">
      <alignment horizontal="right"/>
    </xf>
    <xf numFmtId="0" fontId="37" fillId="3" borderId="3" xfId="0" applyFont="1" applyFill="1" applyBorder="1" applyAlignment="1" applyProtection="1">
      <alignment horizontal="center" vertical="center"/>
      <protection/>
    </xf>
    <xf numFmtId="0" fontId="37" fillId="3" borderId="3" xfId="0" applyNumberFormat="1" applyFont="1" applyFill="1" applyBorder="1" applyAlignment="1" applyProtection="1">
      <alignment horizontal="center" vertical="center"/>
      <protection/>
    </xf>
    <xf numFmtId="49" fontId="41" fillId="3" borderId="3" xfId="0" applyNumberFormat="1" applyFont="1" applyFill="1" applyBorder="1" applyAlignment="1" applyProtection="1">
      <alignment horizontal="center" vertical="center" wrapText="1"/>
      <protection/>
    </xf>
    <xf numFmtId="188" fontId="38" fillId="0" borderId="0" xfId="0" applyNumberFormat="1" applyFont="1" applyFill="1" applyAlignment="1" applyProtection="1">
      <alignment/>
      <protection hidden="1"/>
    </xf>
    <xf numFmtId="188" fontId="38" fillId="2" borderId="0" xfId="0" applyNumberFormat="1" applyFont="1" applyFill="1" applyAlignment="1" applyProtection="1">
      <alignment/>
      <protection locked="0"/>
    </xf>
    <xf numFmtId="0" fontId="4" fillId="0" borderId="0" xfId="0" applyNumberFormat="1" applyFont="1" applyAlignment="1" applyProtection="1">
      <alignment horizontal="left" vertical="top" wrapText="1" indent="2"/>
      <protection hidden="1"/>
    </xf>
    <xf numFmtId="0" fontId="2" fillId="0" borderId="0" xfId="0" applyNumberFormat="1" applyFont="1" applyAlignment="1" applyProtection="1">
      <alignment horizontal="left" vertical="top" wrapText="1"/>
      <protection hidden="1"/>
    </xf>
    <xf numFmtId="0" fontId="3" fillId="0" borderId="1" xfId="0" applyNumberFormat="1" applyFont="1" applyBorder="1" applyAlignment="1" applyProtection="1">
      <alignment horizontal="left" vertical="top" wrapText="1"/>
      <protection hidden="1"/>
    </xf>
    <xf numFmtId="0" fontId="5" fillId="0" borderId="0" xfId="0" applyNumberFormat="1" applyFont="1" applyAlignment="1" applyProtection="1">
      <alignment horizontal="left" vertical="top" wrapText="1"/>
      <protection hidden="1"/>
    </xf>
    <xf numFmtId="0" fontId="4" fillId="0" borderId="0" xfId="0" applyNumberFormat="1" applyFont="1" applyAlignment="1" applyProtection="1">
      <alignment horizontal="left" vertical="top" wrapText="1"/>
      <protection hidden="1"/>
    </xf>
    <xf numFmtId="0" fontId="3" fillId="0" borderId="0" xfId="0" applyNumberFormat="1" applyFont="1" applyBorder="1" applyAlignment="1" applyProtection="1">
      <alignment horizontal="right" vertical="top" wrapText="1"/>
      <protection hidden="1"/>
    </xf>
    <xf numFmtId="0" fontId="4" fillId="0" borderId="0" xfId="0" applyNumberFormat="1" applyFont="1" applyAlignment="1" applyProtection="1">
      <alignment horizontal="left" vertical="top" wrapText="1" indent="4"/>
      <protection hidden="1"/>
    </xf>
    <xf numFmtId="0" fontId="37" fillId="0" borderId="0" xfId="0" applyNumberFormat="1" applyFont="1" applyBorder="1" applyAlignment="1">
      <alignment horizontal="center" vertical="center"/>
    </xf>
    <xf numFmtId="0" fontId="0" fillId="0" borderId="0" xfId="0" applyAlignment="1">
      <alignment horizontal="center" vertical="center"/>
    </xf>
    <xf numFmtId="0" fontId="37"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80"/>
                </a:solidFill>
                <a:latin typeface="Arial"/>
                <a:ea typeface="Arial"/>
                <a:cs typeface="Arial"/>
              </a:rPr>
              <a:t>FUNÇÕES ESSENCIAIS - RESULTADOS DA MEDIÇÃO</a:t>
            </a:r>
          </a:p>
        </c:rich>
      </c:tx>
      <c:layout/>
      <c:spPr>
        <a:noFill/>
        <a:ln>
          <a:noFill/>
        </a:ln>
      </c:spPr>
    </c:title>
    <c:plotArea>
      <c:layout>
        <c:manualLayout>
          <c:xMode val="edge"/>
          <c:yMode val="edge"/>
          <c:x val="0.03325"/>
          <c:y val="0.0575"/>
          <c:w val="0.95675"/>
          <c:h val="0.87425"/>
        </c:manualLayout>
      </c:layout>
      <c:barChart>
        <c:barDir val="col"/>
        <c:grouping val="clustered"/>
        <c:varyColors val="0"/>
        <c:ser>
          <c:idx val="0"/>
          <c:order val="0"/>
          <c:tx>
            <c:v>FESP1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1'!$B$2</c:f>
              <c:numCache>
                <c:ptCount val="1"/>
                <c:pt idx="0">
                  <c:v>0</c:v>
                </c:pt>
              </c:numCache>
            </c:numRef>
          </c:val>
        </c:ser>
        <c:ser>
          <c:idx val="1"/>
          <c:order val="1"/>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2'!$B$2</c:f>
              <c:numCache>
                <c:ptCount val="1"/>
                <c:pt idx="0">
                  <c:v>0</c:v>
                </c:pt>
              </c:numCache>
            </c:numRef>
          </c:val>
        </c:ser>
        <c:ser>
          <c:idx val="2"/>
          <c:order val="2"/>
          <c:tx>
            <c:v>FESP3</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'FESP 3'!$B$2</c:f>
              <c:numCache>
                <c:ptCount val="1"/>
                <c:pt idx="0">
                  <c:v>0</c:v>
                </c:pt>
              </c:numCache>
            </c:numRef>
          </c:val>
        </c:ser>
        <c:ser>
          <c:idx val="3"/>
          <c:order val="3"/>
          <c:tx>
            <c:v>FESP4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4'!$B$2</c:f>
              <c:numCache>
                <c:ptCount val="1"/>
                <c:pt idx="0">
                  <c:v>0</c:v>
                </c:pt>
              </c:numCache>
            </c:numRef>
          </c:val>
        </c:ser>
        <c:ser>
          <c:idx val="4"/>
          <c:order val="4"/>
          <c:tx>
            <c:v>FESP5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5'!$B$2</c:f>
              <c:numCache>
                <c:ptCount val="1"/>
                <c:pt idx="0">
                  <c:v>0</c:v>
                </c:pt>
              </c:numCache>
            </c:numRef>
          </c:val>
        </c:ser>
        <c:ser>
          <c:idx val="5"/>
          <c:order val="5"/>
          <c:tx>
            <c:v>FESP6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6'!$B$3</c:f>
              <c:numCache>
                <c:ptCount val="1"/>
                <c:pt idx="0">
                  <c:v>0</c:v>
                </c:pt>
              </c:numCache>
            </c:numRef>
          </c:val>
        </c:ser>
        <c:ser>
          <c:idx val="6"/>
          <c:order val="6"/>
          <c:tx>
            <c:v>FESP7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7'!$B$2</c:f>
              <c:numCache>
                <c:ptCount val="1"/>
                <c:pt idx="0">
                  <c:v>0</c:v>
                </c:pt>
              </c:numCache>
            </c:numRef>
          </c:val>
        </c:ser>
        <c:ser>
          <c:idx val="7"/>
          <c:order val="7"/>
          <c:tx>
            <c:v>FESP8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8'!$B$2</c:f>
              <c:numCache>
                <c:ptCount val="1"/>
                <c:pt idx="0">
                  <c:v>0</c:v>
                </c:pt>
              </c:numCache>
            </c:numRef>
          </c:val>
        </c:ser>
        <c:ser>
          <c:idx val="8"/>
          <c:order val="8"/>
          <c:tx>
            <c:v>FESP9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9'!$B$2</c:f>
              <c:numCache>
                <c:ptCount val="1"/>
                <c:pt idx="0">
                  <c:v>0</c:v>
                </c:pt>
              </c:numCache>
            </c:numRef>
          </c:val>
        </c:ser>
        <c:ser>
          <c:idx val="9"/>
          <c:order val="9"/>
          <c:tx>
            <c:v>FESP10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10'!$B$2</c:f>
              <c:numCache>
                <c:ptCount val="1"/>
                <c:pt idx="0">
                  <c:v>0</c:v>
                </c:pt>
              </c:numCache>
            </c:numRef>
          </c:val>
        </c:ser>
        <c:ser>
          <c:idx val="10"/>
          <c:order val="10"/>
          <c:tx>
            <c:v>FESP11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11'!$B$2</c:f>
              <c:numCache>
                <c:ptCount val="1"/>
                <c:pt idx="0">
                  <c:v>0</c:v>
                </c:pt>
              </c:numCache>
            </c:numRef>
          </c:val>
        </c:ser>
        <c:overlap val="-50"/>
        <c:axId val="57362690"/>
        <c:axId val="46502163"/>
      </c:barChart>
      <c:catAx>
        <c:axId val="57362690"/>
        <c:scaling>
          <c:orientation val="minMax"/>
        </c:scaling>
        <c:axPos val="b"/>
        <c:title>
          <c:tx>
            <c:rich>
              <a:bodyPr vert="horz" rot="0" anchor="ctr"/>
              <a:lstStyle/>
              <a:p>
                <a:pPr algn="ctr">
                  <a:defRPr/>
                </a:pPr>
                <a:r>
                  <a:rPr lang="en-US" cap="none" sz="975" b="1" i="0" u="none" baseline="0">
                    <a:solidFill>
                      <a:srgbClr val="000080"/>
                    </a:solidFill>
                    <a:latin typeface="Arial"/>
                    <a:ea typeface="Arial"/>
                    <a:cs typeface="Arial"/>
                  </a:rPr>
                  <a:t>FUNÇÃO ESSENCIAL</a:t>
                </a:r>
              </a:p>
            </c:rich>
          </c:tx>
          <c:layout>
            <c:manualLayout>
              <c:xMode val="factor"/>
              <c:yMode val="factor"/>
              <c:x val="-0.017"/>
              <c:y val="-0.0015"/>
            </c:manualLayout>
          </c:layout>
          <c:overlay val="0"/>
          <c:spPr>
            <a:noFill/>
            <a:ln>
              <a:noFill/>
            </a:ln>
          </c:spPr>
        </c:title>
        <c:delete val="1"/>
        <c:majorTickMark val="out"/>
        <c:minorTickMark val="none"/>
        <c:tickLblPos val="nextTo"/>
        <c:crossAx val="46502163"/>
        <c:crosses val="autoZero"/>
        <c:auto val="1"/>
        <c:lblOffset val="100"/>
        <c:noMultiLvlLbl val="0"/>
      </c:catAx>
      <c:valAx>
        <c:axId val="46502163"/>
        <c:scaling>
          <c:orientation val="minMax"/>
          <c:max val="1"/>
        </c:scaling>
        <c:axPos val="l"/>
        <c:title>
          <c:tx>
            <c:rich>
              <a:bodyPr vert="horz" rot="-5400000" anchor="ctr"/>
              <a:lstStyle/>
              <a:p>
                <a:pPr algn="ctr">
                  <a:defRPr/>
                </a:pPr>
                <a:r>
                  <a:rPr lang="en-US" cap="none" sz="1075" b="1" i="0" u="none" baseline="0">
                    <a:solidFill>
                      <a:srgbClr val="000080"/>
                    </a:solidFill>
                    <a:latin typeface="Arial"/>
                    <a:ea typeface="Arial"/>
                    <a:cs typeface="Arial"/>
                  </a:rPr>
                  <a:t>Escala</a:t>
                </a:r>
              </a:p>
            </c:rich>
          </c:tx>
          <c:layout>
            <c:manualLayout>
              <c:xMode val="factor"/>
              <c:yMode val="factor"/>
              <c:x val="-0.00025"/>
              <c:y val="0.003"/>
            </c:manualLayout>
          </c:layout>
          <c:overlay val="0"/>
          <c:spPr>
            <a:noFill/>
            <a:ln>
              <a:noFill/>
            </a:ln>
          </c:spPr>
        </c:title>
        <c:majorGridlines/>
        <c:delete val="0"/>
        <c:numFmt formatCode="General" sourceLinked="1"/>
        <c:majorTickMark val="out"/>
        <c:minorTickMark val="none"/>
        <c:tickLblPos val="nextTo"/>
        <c:crossAx val="57362690"/>
        <c:crossesAt val="1"/>
        <c:crossBetween val="between"/>
        <c:dispUnits/>
      </c:valAx>
      <c:spPr>
        <a:gradFill rotWithShape="1">
          <a:gsLst>
            <a:gs pos="0">
              <a:srgbClr val="FFFFCC"/>
            </a:gs>
            <a:gs pos="100000">
              <a:srgbClr val="75755E"/>
            </a:gs>
          </a:gsLst>
          <a:lin ang="5400000" scaled="1"/>
        </a:gradFill>
        <a:ln w="3175">
          <a:noFill/>
        </a:ln>
      </c:spPr>
    </c:plotArea>
    <c:legend>
      <c:legendPos val="r"/>
      <c:layout>
        <c:manualLayout>
          <c:xMode val="edge"/>
          <c:yMode val="edge"/>
          <c:x val="0.0825"/>
          <c:y val="0.91725"/>
          <c:w val="0.8845"/>
          <c:h val="0.03625"/>
        </c:manualLayout>
      </c:layout>
      <c:overlay val="0"/>
      <c:spPr>
        <a:ln w="3175">
          <a:noFill/>
        </a:ln>
      </c:spPr>
      <c:txPr>
        <a:bodyPr vert="horz" rot="0"/>
        <a:lstStyle/>
        <a:p>
          <a:pPr>
            <a:defRPr lang="en-US" cap="none" sz="1000" b="1" i="0" u="none" baseline="0">
              <a:solidFill>
                <a:srgbClr val="00008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1" i="0" u="none" baseline="0">
          <a:solidFill>
            <a:srgbClr val="00008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9</a:t>
            </a:r>
          </a:p>
        </c:rich>
      </c:tx>
      <c:layout>
        <c:manualLayout>
          <c:xMode val="factor"/>
          <c:yMode val="factor"/>
          <c:x val="0.05875"/>
          <c:y val="-0.0195"/>
        </c:manualLayout>
      </c:layout>
      <c:spPr>
        <a:noFill/>
        <a:ln>
          <a:noFill/>
        </a:ln>
      </c:spPr>
    </c:title>
    <c:plotArea>
      <c:layout>
        <c:manualLayout>
          <c:xMode val="edge"/>
          <c:yMode val="edge"/>
          <c:x val="0.093"/>
          <c:y val="0.08525"/>
          <c:w val="0.88275"/>
          <c:h val="0.823"/>
        </c:manualLayout>
      </c:layout>
      <c:barChart>
        <c:barDir val="col"/>
        <c:grouping val="clustered"/>
        <c:varyColors val="0"/>
        <c:ser>
          <c:idx val="0"/>
          <c:order val="0"/>
          <c:tx>
            <c:v>FESP9</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9'!$B$3,'FESP 9'!$B$46,'FESP 9'!$B$91,'FESP 9'!$B$130)</c:f>
              <c:numCache>
                <c:ptCount val="4"/>
                <c:pt idx="0">
                  <c:v>0</c:v>
                </c:pt>
                <c:pt idx="1">
                  <c:v>0</c:v>
                </c:pt>
                <c:pt idx="2">
                  <c:v>0</c:v>
                </c:pt>
                <c:pt idx="3">
                  <c:v>0</c:v>
                </c:pt>
              </c:numCache>
            </c:numRef>
          </c:val>
        </c:ser>
        <c:overlap val="-50"/>
        <c:gapWidth val="80"/>
        <c:axId val="44195708"/>
        <c:axId val="62217053"/>
      </c:barChart>
      <c:catAx>
        <c:axId val="4419570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62217053"/>
        <c:crossesAt val="0"/>
        <c:auto val="1"/>
        <c:lblOffset val="100"/>
        <c:noMultiLvlLbl val="0"/>
      </c:catAx>
      <c:valAx>
        <c:axId val="62217053"/>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419570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10</a:t>
            </a:r>
          </a:p>
        </c:rich>
      </c:tx>
      <c:layout/>
      <c:spPr>
        <a:noFill/>
        <a:ln>
          <a:noFill/>
        </a:ln>
      </c:spPr>
    </c:title>
    <c:plotArea>
      <c:layout>
        <c:manualLayout>
          <c:xMode val="edge"/>
          <c:yMode val="edge"/>
          <c:x val="0.093"/>
          <c:y val="0.093"/>
          <c:w val="0.88225"/>
          <c:h val="0.81925"/>
        </c:manualLayout>
      </c:layout>
      <c:barChart>
        <c:barDir val="col"/>
        <c:grouping val="clustered"/>
        <c:varyColors val="0"/>
        <c:ser>
          <c:idx val="0"/>
          <c:order val="0"/>
          <c:tx>
            <c:v>FESP10</c:v>
          </c:tx>
          <c:spPr>
            <a:solidFill>
              <a:srgbClr val="96969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10'!$B$3,'FESP 10'!$B$29,'FESP 10'!$B$59)</c:f>
              <c:numCache>
                <c:ptCount val="3"/>
                <c:pt idx="0">
                  <c:v>0</c:v>
                </c:pt>
                <c:pt idx="1">
                  <c:v>0</c:v>
                </c:pt>
                <c:pt idx="2">
                  <c:v>0</c:v>
                </c:pt>
              </c:numCache>
            </c:numRef>
          </c:val>
        </c:ser>
        <c:overlap val="-50"/>
        <c:gapWidth val="80"/>
        <c:axId val="23082566"/>
        <c:axId val="6416503"/>
      </c:barChart>
      <c:catAx>
        <c:axId val="23082566"/>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6416503"/>
        <c:crossesAt val="0"/>
        <c:auto val="1"/>
        <c:lblOffset val="100"/>
        <c:noMultiLvlLbl val="0"/>
      </c:catAx>
      <c:valAx>
        <c:axId val="6416503"/>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3082566"/>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11</a:t>
            </a:r>
          </a:p>
        </c:rich>
      </c:tx>
      <c:layout/>
      <c:spPr>
        <a:noFill/>
        <a:ln>
          <a:noFill/>
        </a:ln>
      </c:spPr>
    </c:title>
    <c:plotArea>
      <c:layout>
        <c:manualLayout>
          <c:xMode val="edge"/>
          <c:yMode val="edge"/>
          <c:x val="0.09325"/>
          <c:y val="0.0915"/>
          <c:w val="0.882"/>
          <c:h val="0.824"/>
        </c:manualLayout>
      </c:layout>
      <c:barChart>
        <c:barDir val="col"/>
        <c:grouping val="clustered"/>
        <c:varyColors val="0"/>
        <c:ser>
          <c:idx val="0"/>
          <c:order val="0"/>
          <c:tx>
            <c:v>FESP11</c:v>
          </c:tx>
          <c:spPr>
            <a:solidFill>
              <a:srgbClr val="8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11'!$B$3,'FESP 11'!$B$47,'FESP 11'!$B$81,'FESP 11'!$B$114)</c:f>
              <c:numCache>
                <c:ptCount val="4"/>
                <c:pt idx="0">
                  <c:v>0</c:v>
                </c:pt>
                <c:pt idx="1">
                  <c:v>0</c:v>
                </c:pt>
                <c:pt idx="2">
                  <c:v>0</c:v>
                </c:pt>
                <c:pt idx="3">
                  <c:v>0</c:v>
                </c:pt>
              </c:numCache>
            </c:numRef>
          </c:val>
        </c:ser>
        <c:overlap val="-50"/>
        <c:gapWidth val="80"/>
        <c:axId val="57748528"/>
        <c:axId val="49974705"/>
      </c:barChart>
      <c:catAx>
        <c:axId val="5774852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9974705"/>
        <c:crossesAt val="0"/>
        <c:auto val="1"/>
        <c:lblOffset val="100"/>
        <c:noMultiLvlLbl val="0"/>
      </c:catAx>
      <c:valAx>
        <c:axId val="49974705"/>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774852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CCFFFF"/>
                </a:solidFill>
                <a:latin typeface="Arial"/>
                <a:ea typeface="Arial"/>
                <a:cs typeface="Arial"/>
              </a:rPr>
              <a:t>Cumprimento de Resultados e Processos-Chaves (Padrão)</a:t>
            </a:r>
          </a:p>
        </c:rich>
      </c:tx>
      <c:layout>
        <c:manualLayout>
          <c:xMode val="factor"/>
          <c:yMode val="factor"/>
          <c:x val="0.019"/>
          <c:y val="-0.01025"/>
        </c:manualLayout>
      </c:layout>
      <c:spPr>
        <a:noFill/>
        <a:ln>
          <a:noFill/>
        </a:ln>
      </c:spPr>
    </c:title>
    <c:plotArea>
      <c:layout>
        <c:manualLayout>
          <c:xMode val="edge"/>
          <c:yMode val="edge"/>
          <c:x val="0.0505"/>
          <c:y val="0.07575"/>
          <c:w val="0.93675"/>
          <c:h val="0.7365"/>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'Cumprimento de Resultados'!$J$1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'Cumprimento de Resultados'!$F$4:$F$28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'Cumprimento de Resultados'!$G$4:$G$28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47119162"/>
        <c:axId val="21419275"/>
      </c:scatterChart>
      <c:valAx>
        <c:axId val="47119162"/>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21419275"/>
        <c:crosses val="autoZero"/>
        <c:crossBetween val="midCat"/>
        <c:dispUnits/>
      </c:valAx>
      <c:valAx>
        <c:axId val="21419275"/>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47119162"/>
        <c:crosses val="autoZero"/>
        <c:crossBetween val="midCat"/>
        <c:dispUnits/>
        <c:majorUnit val="0.1"/>
        <c:minorUnit val="0.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8925"/>
          <c:y val="0.9017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Cumprimento de Resultados e Processos-Chaves (Nacional)</a:t>
            </a:r>
          </a:p>
        </c:rich>
      </c:tx>
      <c:layout>
        <c:manualLayout>
          <c:xMode val="factor"/>
          <c:yMode val="factor"/>
          <c:x val="0"/>
          <c:y val="0"/>
        </c:manualLayout>
      </c:layout>
      <c:spPr>
        <a:noFill/>
        <a:ln>
          <a:noFill/>
        </a:ln>
      </c:spPr>
    </c:title>
    <c:plotArea>
      <c:layout>
        <c:manualLayout>
          <c:xMode val="edge"/>
          <c:yMode val="edge"/>
          <c:x val="0.05"/>
          <c:y val="0.1075"/>
          <c:w val="0.9355"/>
          <c:h val="0.7062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'Cumprimento de Resultados'!$J$2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'Cumprimento de Resultados'!$H$4:$H$28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'Cumprimento de Resultados'!$I$4:$I$28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58555748"/>
        <c:axId val="57239685"/>
      </c:scatterChart>
      <c:valAx>
        <c:axId val="58555748"/>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57239685"/>
        <c:crosses val="autoZero"/>
        <c:crossBetween val="midCat"/>
        <c:dispUnits/>
      </c:valAx>
      <c:valAx>
        <c:axId val="57239685"/>
        <c:scaling>
          <c:orientation val="minMax"/>
          <c:max val="1"/>
          <c:min val="0"/>
        </c:scaling>
        <c:axPos val="l"/>
        <c:title>
          <c:tx>
            <c:rich>
              <a:bodyPr vert="horz" rot="-5400000" anchor="ctr"/>
              <a:lstStyle/>
              <a:p>
                <a:pPr algn="ctr">
                  <a:defRPr/>
                </a:pPr>
                <a:r>
                  <a:rPr lang="en-US" cap="none" sz="1000"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58555748"/>
        <c:crosses val="autoZero"/>
        <c:crossBetween val="midCat"/>
        <c:dispUnits/>
        <c:majorUnit val="0.1"/>
        <c:minorUnit val="0.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87"/>
          <c:y val="0.918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Desenvolvimento de Capacidades e Infra-estructura (Padrão)</a:t>
            </a:r>
          </a:p>
        </c:rich>
      </c:tx>
      <c:layout>
        <c:manualLayout>
          <c:xMode val="factor"/>
          <c:yMode val="factor"/>
          <c:x val="0.035"/>
          <c:y val="-0.0125"/>
        </c:manualLayout>
      </c:layout>
      <c:spPr>
        <a:noFill/>
        <a:ln>
          <a:noFill/>
        </a:ln>
      </c:spPr>
    </c:title>
    <c:plotArea>
      <c:layout>
        <c:manualLayout>
          <c:xMode val="edge"/>
          <c:yMode val="edge"/>
          <c:x val="0.0475"/>
          <c:y val="0.075"/>
          <c:w val="0.93825"/>
          <c:h val="0.74675"/>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'Desenvolvimento de Capacidades'!$J$1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'Desenvolvimento de Capacidades'!$F$4:$F$14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'Desenvolvimento de Capacidades'!$G$4:$G$14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45395118"/>
        <c:axId val="5902879"/>
      </c:scatterChart>
      <c:valAx>
        <c:axId val="45395118"/>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0325"/>
              <c:y val="-0.00475"/>
            </c:manualLayout>
          </c:layout>
          <c:overlay val="0"/>
          <c:spPr>
            <a:noFill/>
            <a:ln>
              <a:noFill/>
            </a:ln>
          </c:spPr>
        </c:title>
        <c:delete val="1"/>
        <c:majorTickMark val="out"/>
        <c:minorTickMark val="none"/>
        <c:tickLblPos val="nextTo"/>
        <c:crossAx val="5902879"/>
        <c:crosses val="autoZero"/>
        <c:crossBetween val="midCat"/>
        <c:dispUnits/>
      </c:valAx>
      <c:valAx>
        <c:axId val="5902879"/>
        <c:scaling>
          <c:orientation val="minMax"/>
          <c:max val="1"/>
          <c:min val="0"/>
        </c:scaling>
        <c:axPos val="l"/>
        <c:title>
          <c:tx>
            <c:rich>
              <a:bodyPr vert="horz" rot="-5400000" anchor="ctr"/>
              <a:lstStyle/>
              <a:p>
                <a:pPr algn="ctr">
                  <a:defRPr/>
                </a:pPr>
                <a:r>
                  <a:rPr lang="en-US" cap="none" sz="1000"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45395118"/>
        <c:crosses val="autoZero"/>
        <c:crossBetween val="midCat"/>
        <c:dispUnits/>
        <c:majorUnit val="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765"/>
          <c:y val="0.894"/>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25" b="0" i="0" u="none" baseline="0">
          <a:solidFill>
            <a:srgbClr val="00008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Desenvolvimento de Capacidades e Infra-estructura (Nacional)</a:t>
            </a:r>
          </a:p>
        </c:rich>
      </c:tx>
      <c:layout>
        <c:manualLayout>
          <c:xMode val="factor"/>
          <c:yMode val="factor"/>
          <c:x val="0.035"/>
          <c:y val="-0.0125"/>
        </c:manualLayout>
      </c:layout>
      <c:spPr>
        <a:noFill/>
        <a:ln>
          <a:noFill/>
        </a:ln>
      </c:spPr>
    </c:title>
    <c:plotArea>
      <c:layout>
        <c:manualLayout>
          <c:xMode val="edge"/>
          <c:yMode val="edge"/>
          <c:x val="0.0475"/>
          <c:y val="0.07575"/>
          <c:w val="0.93825"/>
          <c:h val="0.7447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'Desenvolvimento de Capacidades'!$J$2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'Desenvolvimento de Capacidades'!$H$4:$H$14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'Desenvolvimento de Capacidades'!$I$4:$I$14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53125912"/>
        <c:axId val="8371161"/>
      </c:scatterChart>
      <c:valAx>
        <c:axId val="53125912"/>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8371161"/>
        <c:crosses val="autoZero"/>
        <c:crossBetween val="midCat"/>
        <c:dispUnits/>
      </c:valAx>
      <c:valAx>
        <c:axId val="8371161"/>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53125912"/>
        <c:crosses val="autoZero"/>
        <c:crossBetween val="midCat"/>
        <c:dispUnits/>
        <c:majorUnit val="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66"/>
          <c:y val="0.9055"/>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Desenvolvimento de Competências Descentralizadas (Padrão)</a:t>
            </a:r>
          </a:p>
        </c:rich>
      </c:tx>
      <c:layout/>
      <c:spPr>
        <a:noFill/>
        <a:ln>
          <a:noFill/>
        </a:ln>
      </c:spPr>
    </c:title>
    <c:plotArea>
      <c:layout>
        <c:manualLayout>
          <c:xMode val="edge"/>
          <c:yMode val="edge"/>
          <c:x val="0.0395"/>
          <c:y val="0.089"/>
          <c:w val="0.94525"/>
          <c:h val="0.703"/>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'Desenvolvimento de Competências'!$J$1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'Desenvolvimento de Competências'!$F$4:$F$14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'Desenvolvimento de Competências'!$G$4:$G$14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8231586"/>
        <c:axId val="6975411"/>
      </c:scatterChart>
      <c:valAx>
        <c:axId val="8231586"/>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6975411"/>
        <c:crosses val="autoZero"/>
        <c:crossBetween val="midCat"/>
        <c:dispUnits/>
      </c:valAx>
      <c:valAx>
        <c:axId val="6975411"/>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8231586"/>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8125"/>
          <c:y val="0.89975"/>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Desenvolvimento de Competências Descentralizadas (Nacional)</a:t>
            </a:r>
          </a:p>
        </c:rich>
      </c:tx>
      <c:layout/>
      <c:spPr>
        <a:noFill/>
        <a:ln>
          <a:noFill/>
        </a:ln>
      </c:spPr>
    </c:title>
    <c:plotArea>
      <c:layout>
        <c:manualLayout>
          <c:xMode val="edge"/>
          <c:yMode val="edge"/>
          <c:x val="0.0395"/>
          <c:y val="0.08725"/>
          <c:w val="0.94525"/>
          <c:h val="0.7077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'Desenvolvimento de Competências'!$J$2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'Desenvolvimento de Competências'!$H$4:$H$14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'Desenvolvimento de Competências'!$I$4:$I$14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62778700"/>
        <c:axId val="28137389"/>
      </c:scatterChart>
      <c:valAx>
        <c:axId val="62778700"/>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28137389"/>
        <c:crosses val="autoZero"/>
        <c:crossBetween val="midCat"/>
        <c:dispUnits/>
      </c:valAx>
      <c:valAx>
        <c:axId val="28137389"/>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62778700"/>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765"/>
          <c:y val="0.9"/>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1</a:t>
            </a:r>
          </a:p>
        </c:rich>
      </c:tx>
      <c:layout>
        <c:manualLayout>
          <c:xMode val="factor"/>
          <c:yMode val="factor"/>
          <c:x val="0.0055"/>
          <c:y val="-0.01775"/>
        </c:manualLayout>
      </c:layout>
      <c:spPr>
        <a:noFill/>
        <a:ln>
          <a:noFill/>
        </a:ln>
      </c:spPr>
    </c:title>
    <c:plotArea>
      <c:layout>
        <c:manualLayout>
          <c:xMode val="edge"/>
          <c:yMode val="edge"/>
          <c:x val="0.09425"/>
          <c:y val="0.097"/>
          <c:w val="0.881"/>
          <c:h val="0.7805"/>
        </c:manualLayout>
      </c:layout>
      <c:barChart>
        <c:barDir val="col"/>
        <c:grouping val="clustered"/>
        <c:varyColors val="0"/>
        <c:ser>
          <c:idx val="0"/>
          <c:order val="0"/>
          <c:tx>
            <c:v>FESP1</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900" b="1"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FF"/>
                    </a:solidFill>
                    <a:latin typeface="Arial"/>
                    <a:ea typeface="Arial"/>
                    <a:cs typeface="Arial"/>
                  </a:defRPr>
                </a:pPr>
              </a:p>
            </c:txPr>
            <c:showLegendKey val="0"/>
            <c:showVal val="1"/>
            <c:showBubbleSize val="0"/>
            <c:showCatName val="0"/>
            <c:showSerName val="0"/>
            <c:showPercent val="0"/>
          </c:dLbls>
          <c:val>
            <c:numRef>
              <c:f>('FESP 1'!$B$3,'FESP 1'!$B$57,'FESP 1'!$B$74,'FESP 1'!$B$98,'FESP 1'!$B$115)</c:f>
              <c:numCache>
                <c:ptCount val="5"/>
                <c:pt idx="0">
                  <c:v>0</c:v>
                </c:pt>
                <c:pt idx="1">
                  <c:v>0</c:v>
                </c:pt>
                <c:pt idx="2">
                  <c:v>0</c:v>
                </c:pt>
                <c:pt idx="3">
                  <c:v>0</c:v>
                </c:pt>
                <c:pt idx="4">
                  <c:v>0</c:v>
                </c:pt>
              </c:numCache>
            </c:numRef>
          </c:val>
        </c:ser>
        <c:overlap val="-50"/>
        <c:gapWidth val="80"/>
        <c:axId val="15866284"/>
        <c:axId val="8578829"/>
      </c:barChart>
      <c:catAx>
        <c:axId val="15866284"/>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7"/>
              <c:y val="-0.021"/>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8578829"/>
        <c:crossesAt val="0"/>
        <c:auto val="1"/>
        <c:lblOffset val="100"/>
        <c:noMultiLvlLbl val="0"/>
      </c:catAx>
      <c:valAx>
        <c:axId val="8578829"/>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5866284"/>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2</a:t>
            </a:r>
          </a:p>
        </c:rich>
      </c:tx>
      <c:layout/>
      <c:spPr>
        <a:noFill/>
        <a:ln>
          <a:noFill/>
        </a:ln>
      </c:spPr>
    </c:title>
    <c:plotArea>
      <c:layout>
        <c:manualLayout>
          <c:xMode val="edge"/>
          <c:yMode val="edge"/>
          <c:x val="0.09425"/>
          <c:y val="0.09925"/>
          <c:w val="0.881"/>
          <c:h val="0.79075"/>
        </c:manualLayout>
      </c:layout>
      <c:barChart>
        <c:barDir val="col"/>
        <c:grouping val="clustered"/>
        <c:varyColors val="0"/>
        <c:ser>
          <c:idx val="0"/>
          <c:order val="0"/>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0000FF"/>
                    </a:solidFill>
                    <a:latin typeface="Arial"/>
                    <a:ea typeface="Arial"/>
                    <a:cs typeface="Arial"/>
                  </a:defRPr>
                </a:pPr>
              </a:p>
            </c:txPr>
            <c:showLegendKey val="0"/>
            <c:showVal val="1"/>
            <c:showBubbleSize val="0"/>
            <c:showCatName val="0"/>
            <c:showSerName val="0"/>
            <c:showPercent val="0"/>
          </c:dLbls>
          <c:val>
            <c:numRef>
              <c:f>('FESP 2'!$B$3,'FESP 2'!$B$19,'FESP 2'!$B$49,'FESP 2'!$B$67,'FESP 2'!$B$84)</c:f>
              <c:numCache>
                <c:ptCount val="5"/>
                <c:pt idx="0">
                  <c:v>0</c:v>
                </c:pt>
                <c:pt idx="1">
                  <c:v>0</c:v>
                </c:pt>
                <c:pt idx="2">
                  <c:v>0</c:v>
                </c:pt>
                <c:pt idx="3">
                  <c:v>0</c:v>
                </c:pt>
                <c:pt idx="4">
                  <c:v>0</c:v>
                </c:pt>
              </c:numCache>
            </c:numRef>
          </c:val>
        </c:ser>
        <c:overlap val="-50"/>
        <c:gapWidth val="80"/>
        <c:axId val="10100598"/>
        <c:axId val="23796519"/>
      </c:barChart>
      <c:catAx>
        <c:axId val="1010059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925"/>
              <c:y val="-0.0152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3796519"/>
        <c:crossesAt val="0"/>
        <c:auto val="1"/>
        <c:lblOffset val="100"/>
        <c:noMultiLvlLbl val="0"/>
      </c:catAx>
      <c:valAx>
        <c:axId val="23796519"/>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010059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3</a:t>
            </a:r>
          </a:p>
        </c:rich>
      </c:tx>
      <c:layout/>
      <c:spPr>
        <a:noFill/>
        <a:ln>
          <a:noFill/>
        </a:ln>
      </c:spPr>
    </c:title>
    <c:plotArea>
      <c:layout>
        <c:manualLayout>
          <c:xMode val="edge"/>
          <c:yMode val="edge"/>
          <c:x val="0.093"/>
          <c:y val="0.10325"/>
          <c:w val="0.88225"/>
          <c:h val="0.74425"/>
        </c:manualLayout>
      </c:layout>
      <c:barChart>
        <c:barDir val="col"/>
        <c:grouping val="clustered"/>
        <c:varyColors val="0"/>
        <c:ser>
          <c:idx val="0"/>
          <c:order val="0"/>
          <c:tx>
            <c:v>FESP3</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3'!$B$3,'FESP 3'!$B$38,'FESP 3'!$B$74,'FESP 3'!$B$112,'FESP 3'!$B$150)</c:f>
              <c:numCache>
                <c:ptCount val="5"/>
                <c:pt idx="0">
                  <c:v>0</c:v>
                </c:pt>
                <c:pt idx="1">
                  <c:v>0</c:v>
                </c:pt>
                <c:pt idx="2">
                  <c:v>0</c:v>
                </c:pt>
                <c:pt idx="3">
                  <c:v>0</c:v>
                </c:pt>
                <c:pt idx="4">
                  <c:v>0</c:v>
                </c:pt>
              </c:numCache>
            </c:numRef>
          </c:val>
        </c:ser>
        <c:overlap val="-50"/>
        <c:gapWidth val="80"/>
        <c:axId val="12842080"/>
        <c:axId val="48469857"/>
      </c:barChart>
      <c:catAx>
        <c:axId val="12842080"/>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8469857"/>
        <c:crossesAt val="0"/>
        <c:auto val="1"/>
        <c:lblOffset val="100"/>
        <c:noMultiLvlLbl val="0"/>
      </c:catAx>
      <c:valAx>
        <c:axId val="48469857"/>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2842080"/>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4</a:t>
            </a:r>
          </a:p>
        </c:rich>
      </c:tx>
      <c:layout/>
      <c:spPr>
        <a:noFill/>
        <a:ln>
          <a:noFill/>
        </a:ln>
      </c:spPr>
    </c:title>
    <c:plotArea>
      <c:layout>
        <c:manualLayout>
          <c:xMode val="edge"/>
          <c:yMode val="edge"/>
          <c:x val="0.093"/>
          <c:y val="0.1125"/>
          <c:w val="0.88225"/>
          <c:h val="0.8095"/>
        </c:manualLayout>
      </c:layout>
      <c:barChart>
        <c:barDir val="col"/>
        <c:grouping val="clustered"/>
        <c:varyColors val="0"/>
        <c:ser>
          <c:idx val="0"/>
          <c:order val="0"/>
          <c:tx>
            <c:v>FESP4</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80"/>
                    </a:solidFill>
                    <a:latin typeface="Arial"/>
                    <a:ea typeface="Arial"/>
                    <a:cs typeface="Arial"/>
                  </a:defRPr>
                </a:pPr>
              </a:p>
            </c:txPr>
            <c:showLegendKey val="0"/>
            <c:showVal val="1"/>
            <c:showBubbleSize val="0"/>
            <c:showCatName val="0"/>
            <c:showSerName val="0"/>
            <c:showPercent val="0"/>
          </c:dLbls>
          <c:val>
            <c:numRef>
              <c:f>('FESP 4'!$B$3,'FESP 4'!$B$37,'FESP 4'!$B$102)</c:f>
              <c:numCache>
                <c:ptCount val="3"/>
                <c:pt idx="0">
                  <c:v>0</c:v>
                </c:pt>
                <c:pt idx="1">
                  <c:v>0</c:v>
                </c:pt>
                <c:pt idx="2">
                  <c:v>0</c:v>
                </c:pt>
              </c:numCache>
            </c:numRef>
          </c:val>
        </c:ser>
        <c:overlap val="-50"/>
        <c:gapWidth val="80"/>
        <c:axId val="33575530"/>
        <c:axId val="33744315"/>
      </c:barChart>
      <c:catAx>
        <c:axId val="33575530"/>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3744315"/>
        <c:crossesAt val="0"/>
        <c:auto val="1"/>
        <c:lblOffset val="100"/>
        <c:noMultiLvlLbl val="0"/>
      </c:catAx>
      <c:valAx>
        <c:axId val="33744315"/>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3575530"/>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8000"/>
                </a:solidFill>
                <a:latin typeface="Arial"/>
                <a:ea typeface="Arial"/>
                <a:cs typeface="Arial"/>
              </a:rPr>
              <a:t>Perfil da FESP No. 5</a:t>
            </a:r>
          </a:p>
        </c:rich>
      </c:tx>
      <c:layout>
        <c:manualLayout>
          <c:xMode val="factor"/>
          <c:yMode val="factor"/>
          <c:x val="-0.00275"/>
          <c:y val="-0.01875"/>
        </c:manualLayout>
      </c:layout>
      <c:spPr>
        <a:noFill/>
        <a:ln>
          <a:noFill/>
        </a:ln>
      </c:spPr>
    </c:title>
    <c:plotArea>
      <c:layout>
        <c:manualLayout>
          <c:xMode val="edge"/>
          <c:yMode val="edge"/>
          <c:x val="0.0945"/>
          <c:y val="0.08925"/>
          <c:w val="0.879"/>
          <c:h val="0.85125"/>
        </c:manualLayout>
      </c:layout>
      <c:barChart>
        <c:barDir val="col"/>
        <c:grouping val="clustered"/>
        <c:varyColors val="0"/>
        <c:ser>
          <c:idx val="0"/>
          <c:order val="0"/>
          <c:tx>
            <c:v>FESP5</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5'!$B$3,'FESP 5'!$B$36,'FESP 5'!$B$76,'FESP 5'!$B$162,'FESP 5'!$B$178)</c:f>
              <c:numCache>
                <c:ptCount val="5"/>
                <c:pt idx="0">
                  <c:v>0</c:v>
                </c:pt>
                <c:pt idx="1">
                  <c:v>0</c:v>
                </c:pt>
                <c:pt idx="2">
                  <c:v>0</c:v>
                </c:pt>
                <c:pt idx="3">
                  <c:v>0</c:v>
                </c:pt>
                <c:pt idx="4">
                  <c:v>0</c:v>
                </c:pt>
              </c:numCache>
            </c:numRef>
          </c:val>
        </c:ser>
        <c:overlap val="-50"/>
        <c:gapWidth val="80"/>
        <c:axId val="35263380"/>
        <c:axId val="48934965"/>
      </c:barChart>
      <c:catAx>
        <c:axId val="35263380"/>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425"/>
              <c:y val="0.003"/>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8934965"/>
        <c:crossesAt val="0"/>
        <c:auto val="1"/>
        <c:lblOffset val="100"/>
        <c:noMultiLvlLbl val="0"/>
      </c:catAx>
      <c:valAx>
        <c:axId val="48934965"/>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5263380"/>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6</a:t>
            </a:r>
          </a:p>
        </c:rich>
      </c:tx>
      <c:layout/>
      <c:spPr>
        <a:noFill/>
        <a:ln>
          <a:noFill/>
        </a:ln>
      </c:spPr>
    </c:title>
    <c:plotArea>
      <c:layout>
        <c:manualLayout>
          <c:xMode val="edge"/>
          <c:yMode val="edge"/>
          <c:x val="0.093"/>
          <c:y val="0.09675"/>
          <c:w val="0.88225"/>
          <c:h val="0.822"/>
        </c:manualLayout>
      </c:layout>
      <c:barChart>
        <c:barDir val="col"/>
        <c:grouping val="clustered"/>
        <c:varyColors val="0"/>
        <c:ser>
          <c:idx val="0"/>
          <c:order val="0"/>
          <c:tx>
            <c:v>FESP6</c:v>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3300"/>
              </a:solidFill>
            </c:spPr>
          </c:dPt>
          <c:dPt>
            <c:idx val="1"/>
            <c:invertIfNegative val="0"/>
            <c:spPr>
              <a:solidFill>
                <a:srgbClr val="003300"/>
              </a:solidFill>
            </c:spPr>
          </c:dPt>
          <c:dPt>
            <c:idx val="2"/>
            <c:invertIfNegative val="0"/>
            <c:spPr>
              <a:solidFill>
                <a:srgbClr val="003300"/>
              </a:solidFill>
            </c:spPr>
          </c:dPt>
          <c:dPt>
            <c:idx val="3"/>
            <c:invertIfNegative val="0"/>
            <c:spPr>
              <a:solidFill>
                <a:srgbClr val="003300"/>
              </a:solidFill>
            </c:spPr>
          </c:dPt>
          <c:dLbls>
            <c:dLbl>
              <c:idx val="0"/>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6'!$B$3,'FESP 6'!$B$32,'FESP 6'!$B$63,'FESP 6'!$B$96)</c:f>
              <c:numCache>
                <c:ptCount val="4"/>
                <c:pt idx="0">
                  <c:v>0</c:v>
                </c:pt>
                <c:pt idx="1">
                  <c:v>0</c:v>
                </c:pt>
                <c:pt idx="2">
                  <c:v>0</c:v>
                </c:pt>
                <c:pt idx="3">
                  <c:v>0</c:v>
                </c:pt>
              </c:numCache>
            </c:numRef>
          </c:val>
        </c:ser>
        <c:overlap val="-50"/>
        <c:gapWidth val="80"/>
        <c:axId val="37761502"/>
        <c:axId val="4309199"/>
      </c:barChart>
      <c:catAx>
        <c:axId val="37761502"/>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309199"/>
        <c:crossesAt val="0"/>
        <c:auto val="1"/>
        <c:lblOffset val="100"/>
        <c:noMultiLvlLbl val="0"/>
      </c:catAx>
      <c:valAx>
        <c:axId val="4309199"/>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7761502"/>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7</a:t>
            </a:r>
          </a:p>
        </c:rich>
      </c:tx>
      <c:layout>
        <c:manualLayout>
          <c:xMode val="factor"/>
          <c:yMode val="factor"/>
          <c:x val="0.00275"/>
          <c:y val="-0.0205"/>
        </c:manualLayout>
      </c:layout>
      <c:spPr>
        <a:noFill/>
        <a:ln>
          <a:noFill/>
        </a:ln>
      </c:spPr>
    </c:title>
    <c:plotArea>
      <c:layout>
        <c:manualLayout>
          <c:xMode val="edge"/>
          <c:yMode val="edge"/>
          <c:x val="0.09175"/>
          <c:y val="0.1125"/>
          <c:w val="0.884"/>
          <c:h val="0.81175"/>
        </c:manualLayout>
      </c:layout>
      <c:barChart>
        <c:barDir val="col"/>
        <c:grouping val="clustered"/>
        <c:varyColors val="0"/>
        <c:ser>
          <c:idx val="0"/>
          <c:order val="0"/>
          <c:tx>
            <c:v>FESP7</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7'!$B$3,'FESP 7'!$B$60,'FESP 7'!$B$88,'FESP 7'!$B$114)</c:f>
              <c:numCache>
                <c:ptCount val="4"/>
                <c:pt idx="0">
                  <c:v>0</c:v>
                </c:pt>
                <c:pt idx="1">
                  <c:v>0</c:v>
                </c:pt>
                <c:pt idx="2">
                  <c:v>0</c:v>
                </c:pt>
                <c:pt idx="3">
                  <c:v>0</c:v>
                </c:pt>
              </c:numCache>
            </c:numRef>
          </c:val>
        </c:ser>
        <c:overlap val="-50"/>
        <c:gapWidth val="80"/>
        <c:axId val="38782792"/>
        <c:axId val="13500809"/>
      </c:barChart>
      <c:catAx>
        <c:axId val="38782792"/>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15"/>
              <c:y val="-0.002"/>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3500809"/>
        <c:crossesAt val="0"/>
        <c:auto val="1"/>
        <c:lblOffset val="100"/>
        <c:noMultiLvlLbl val="0"/>
      </c:catAx>
      <c:valAx>
        <c:axId val="13500809"/>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8782792"/>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8</a:t>
            </a:r>
          </a:p>
        </c:rich>
      </c:tx>
      <c:layout/>
      <c:spPr>
        <a:noFill/>
        <a:ln>
          <a:noFill/>
        </a:ln>
      </c:spPr>
    </c:title>
    <c:plotArea>
      <c:layout>
        <c:manualLayout>
          <c:xMode val="edge"/>
          <c:yMode val="edge"/>
          <c:x val="0.10275"/>
          <c:y val="0.1065"/>
          <c:w val="0.8725"/>
          <c:h val="0.77125"/>
        </c:manualLayout>
      </c:layout>
      <c:barChart>
        <c:barDir val="col"/>
        <c:grouping val="clustered"/>
        <c:varyColors val="0"/>
        <c:ser>
          <c:idx val="0"/>
          <c:order val="0"/>
          <c:tx>
            <c:v>FESP8</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8'!$B$3,'FESP 8'!$B$62,'FESP 8'!$B$99,'FESP 8'!$B$111,'FESP 8'!$B$135)</c:f>
              <c:numCache>
                <c:ptCount val="5"/>
                <c:pt idx="0">
                  <c:v>0</c:v>
                </c:pt>
                <c:pt idx="1">
                  <c:v>0</c:v>
                </c:pt>
                <c:pt idx="2">
                  <c:v>0</c:v>
                </c:pt>
                <c:pt idx="3">
                  <c:v>0</c:v>
                </c:pt>
                <c:pt idx="4">
                  <c:v>0</c:v>
                </c:pt>
              </c:numCache>
            </c:numRef>
          </c:val>
        </c:ser>
        <c:overlap val="-50"/>
        <c:gapWidth val="80"/>
        <c:axId val="54398418"/>
        <c:axId val="19823715"/>
      </c:barChart>
      <c:catAx>
        <c:axId val="5439841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6"/>
              <c:y val="-0.010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9823715"/>
        <c:crossesAt val="0"/>
        <c:auto val="1"/>
        <c:lblOffset val="100"/>
        <c:noMultiLvlLbl val="0"/>
      </c:catAx>
      <c:valAx>
        <c:axId val="19823715"/>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439841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19750"/>
    <xdr:graphicFrame>
      <xdr:nvGraphicFramePr>
        <xdr:cNvPr id="1" name="Shape 1025"/>
        <xdr:cNvGraphicFramePr/>
      </xdr:nvGraphicFramePr>
      <xdr:xfrm>
        <a:off x="0" y="0"/>
        <a:ext cx="9572625" cy="56197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333375</xdr:rowOff>
    </xdr:from>
    <xdr:to>
      <xdr:col>8</xdr:col>
      <xdr:colOff>85725</xdr:colOff>
      <xdr:row>13</xdr:row>
      <xdr:rowOff>57150</xdr:rowOff>
    </xdr:to>
    <xdr:graphicFrame>
      <xdr:nvGraphicFramePr>
        <xdr:cNvPr id="1" name="Chart 2"/>
        <xdr:cNvGraphicFramePr/>
      </xdr:nvGraphicFramePr>
      <xdr:xfrm>
        <a:off x="6124575" y="333375"/>
        <a:ext cx="3343275" cy="3505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123825</xdr:rowOff>
    </xdr:from>
    <xdr:to>
      <xdr:col>8</xdr:col>
      <xdr:colOff>47625</xdr:colOff>
      <xdr:row>13</xdr:row>
      <xdr:rowOff>57150</xdr:rowOff>
    </xdr:to>
    <xdr:graphicFrame>
      <xdr:nvGraphicFramePr>
        <xdr:cNvPr id="1" name="Chart 2"/>
        <xdr:cNvGraphicFramePr/>
      </xdr:nvGraphicFramePr>
      <xdr:xfrm>
        <a:off x="6096000" y="123825"/>
        <a:ext cx="3333750" cy="3152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133350</xdr:rowOff>
    </xdr:from>
    <xdr:to>
      <xdr:col>8</xdr:col>
      <xdr:colOff>47625</xdr:colOff>
      <xdr:row>13</xdr:row>
      <xdr:rowOff>38100</xdr:rowOff>
    </xdr:to>
    <xdr:graphicFrame>
      <xdr:nvGraphicFramePr>
        <xdr:cNvPr id="1" name="Chart 10"/>
        <xdr:cNvGraphicFramePr/>
      </xdr:nvGraphicFramePr>
      <xdr:xfrm>
        <a:off x="6096000" y="133350"/>
        <a:ext cx="3333750" cy="3314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0.82275</cdr:x>
      <cdr:y>0.78175</cdr:y>
    </cdr:from>
    <cdr:to>
      <cdr:x>0.86575</cdr:x>
      <cdr:y>0.82625</cdr:y>
    </cdr:to>
    <cdr:sp>
      <cdr:nvSpPr>
        <cdr:cNvPr id="1" name="TextBox 31"/>
        <cdr:cNvSpPr txBox="1">
          <a:spLocks noChangeArrowheads="1"/>
        </cdr:cNvSpPr>
      </cdr:nvSpPr>
      <cdr:spPr>
        <a:xfrm>
          <a:off x="4914900"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0.78975</cdr:x>
      <cdr:y>0.814</cdr:y>
    </cdr:from>
    <cdr:to>
      <cdr:x>0.83275</cdr:x>
      <cdr:y>0.8585</cdr:y>
    </cdr:to>
    <cdr:sp>
      <cdr:nvSpPr>
        <cdr:cNvPr id="2" name="TextBox 32"/>
        <cdr:cNvSpPr txBox="1">
          <a:spLocks noChangeArrowheads="1"/>
        </cdr:cNvSpPr>
      </cdr:nvSpPr>
      <cdr:spPr>
        <a:xfrm>
          <a:off x="4714875" y="242887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0.76925</cdr:x>
      <cdr:y>0.78175</cdr:y>
    </cdr:from>
    <cdr:to>
      <cdr:x>0.81225</cdr:x>
      <cdr:y>0.82625</cdr:y>
    </cdr:to>
    <cdr:sp>
      <cdr:nvSpPr>
        <cdr:cNvPr id="3" name="TextBox 33"/>
        <cdr:cNvSpPr txBox="1">
          <a:spLocks noChangeArrowheads="1"/>
        </cdr:cNvSpPr>
      </cdr:nvSpPr>
      <cdr:spPr>
        <a:xfrm>
          <a:off x="4600575"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0.11625</cdr:x>
      <cdr:y>0.77775</cdr:y>
    </cdr:from>
    <cdr:to>
      <cdr:x>0.15125</cdr:x>
      <cdr:y>0.82225</cdr:y>
    </cdr:to>
    <cdr:sp>
      <cdr:nvSpPr>
        <cdr:cNvPr id="4" name="TextBox 34"/>
        <cdr:cNvSpPr txBox="1">
          <a:spLocks noChangeArrowheads="1"/>
        </cdr:cNvSpPr>
      </cdr:nvSpPr>
      <cdr:spPr>
        <a:xfrm>
          <a:off x="695325" y="23241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0.1695</cdr:x>
      <cdr:y>0.78175</cdr:y>
    </cdr:from>
    <cdr:to>
      <cdr:x>0.2045</cdr:x>
      <cdr:y>0.82625</cdr:y>
    </cdr:to>
    <cdr:sp>
      <cdr:nvSpPr>
        <cdr:cNvPr id="5" name="TextBox 35"/>
        <cdr:cNvSpPr txBox="1">
          <a:spLocks noChangeArrowheads="1"/>
        </cdr:cNvSpPr>
      </cdr:nvSpPr>
      <cdr:spPr>
        <a:xfrm>
          <a:off x="100965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0.1465</cdr:x>
      <cdr:y>0.81625</cdr:y>
    </cdr:from>
    <cdr:to>
      <cdr:x>0.1815</cdr:x>
      <cdr:y>0.86075</cdr:y>
    </cdr:to>
    <cdr:sp>
      <cdr:nvSpPr>
        <cdr:cNvPr id="6" name="TextBox 36"/>
        <cdr:cNvSpPr txBox="1">
          <a:spLocks noChangeArrowheads="1"/>
        </cdr:cNvSpPr>
      </cdr:nvSpPr>
      <cdr:spPr>
        <a:xfrm>
          <a:off x="8763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0.19975</cdr:x>
      <cdr:y>0.81625</cdr:y>
    </cdr:from>
    <cdr:to>
      <cdr:x>0.23475</cdr:x>
      <cdr:y>0.86075</cdr:y>
    </cdr:to>
    <cdr:sp>
      <cdr:nvSpPr>
        <cdr:cNvPr id="7" name="TextBox 37"/>
        <cdr:cNvSpPr txBox="1">
          <a:spLocks noChangeArrowheads="1"/>
        </cdr:cNvSpPr>
      </cdr:nvSpPr>
      <cdr:spPr>
        <a:xfrm>
          <a:off x="1190625"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0.23175</cdr:x>
      <cdr:y>0.78175</cdr:y>
    </cdr:from>
    <cdr:to>
      <cdr:x>0.26675</cdr:x>
      <cdr:y>0.82625</cdr:y>
    </cdr:to>
    <cdr:sp>
      <cdr:nvSpPr>
        <cdr:cNvPr id="8" name="TextBox 38"/>
        <cdr:cNvSpPr txBox="1">
          <a:spLocks noChangeArrowheads="1"/>
        </cdr:cNvSpPr>
      </cdr:nvSpPr>
      <cdr:spPr>
        <a:xfrm>
          <a:off x="138112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0.25575</cdr:x>
      <cdr:y>0.82125</cdr:y>
    </cdr:from>
    <cdr:to>
      <cdr:x>0.29075</cdr:x>
      <cdr:y>0.86575</cdr:y>
    </cdr:to>
    <cdr:sp>
      <cdr:nvSpPr>
        <cdr:cNvPr id="9" name="TextBox 39"/>
        <cdr:cNvSpPr txBox="1">
          <a:spLocks noChangeArrowheads="1"/>
        </cdr:cNvSpPr>
      </cdr:nvSpPr>
      <cdr:spPr>
        <a:xfrm>
          <a:off x="1524000"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0.28775</cdr:x>
      <cdr:y>0.78175</cdr:y>
    </cdr:from>
    <cdr:to>
      <cdr:x>0.32275</cdr:x>
      <cdr:y>0.82625</cdr:y>
    </cdr:to>
    <cdr:sp>
      <cdr:nvSpPr>
        <cdr:cNvPr id="10" name="TextBox 40"/>
        <cdr:cNvSpPr txBox="1">
          <a:spLocks noChangeArrowheads="1"/>
        </cdr:cNvSpPr>
      </cdr:nvSpPr>
      <cdr:spPr>
        <a:xfrm>
          <a:off x="171450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0.31875</cdr:x>
      <cdr:y>0.81625</cdr:y>
    </cdr:from>
    <cdr:to>
      <cdr:x>0.35375</cdr:x>
      <cdr:y>0.86075</cdr:y>
    </cdr:to>
    <cdr:sp>
      <cdr:nvSpPr>
        <cdr:cNvPr id="11" name="TextBox 41"/>
        <cdr:cNvSpPr txBox="1">
          <a:spLocks noChangeArrowheads="1"/>
        </cdr:cNvSpPr>
      </cdr:nvSpPr>
      <cdr:spPr>
        <a:xfrm>
          <a:off x="19050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0.3525</cdr:x>
      <cdr:y>0.78175</cdr:y>
    </cdr:from>
    <cdr:to>
      <cdr:x>0.3875</cdr:x>
      <cdr:y>0.82625</cdr:y>
    </cdr:to>
    <cdr:sp>
      <cdr:nvSpPr>
        <cdr:cNvPr id="12" name="TextBox 42"/>
        <cdr:cNvSpPr txBox="1">
          <a:spLocks noChangeArrowheads="1"/>
        </cdr:cNvSpPr>
      </cdr:nvSpPr>
      <cdr:spPr>
        <a:xfrm>
          <a:off x="210502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0.38375</cdr:x>
      <cdr:y>0.82625</cdr:y>
    </cdr:from>
    <cdr:to>
      <cdr:x>0.41875</cdr:x>
      <cdr:y>0.87075</cdr:y>
    </cdr:to>
    <cdr:sp>
      <cdr:nvSpPr>
        <cdr:cNvPr id="13" name="TextBox 43"/>
        <cdr:cNvSpPr txBox="1">
          <a:spLocks noChangeArrowheads="1"/>
        </cdr:cNvSpPr>
      </cdr:nvSpPr>
      <cdr:spPr>
        <a:xfrm>
          <a:off x="2286000" y="24669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0.41925</cdr:x>
      <cdr:y>0.78625</cdr:y>
    </cdr:from>
    <cdr:to>
      <cdr:x>0.45425</cdr:x>
      <cdr:y>0.83075</cdr:y>
    </cdr:to>
    <cdr:sp>
      <cdr:nvSpPr>
        <cdr:cNvPr id="14" name="TextBox 44"/>
        <cdr:cNvSpPr txBox="1">
          <a:spLocks noChangeArrowheads="1"/>
        </cdr:cNvSpPr>
      </cdr:nvSpPr>
      <cdr:spPr>
        <a:xfrm>
          <a:off x="2505075" y="23431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0.452</cdr:x>
      <cdr:y>0.81875</cdr:y>
    </cdr:from>
    <cdr:to>
      <cdr:x>0.487</cdr:x>
      <cdr:y>0.86325</cdr:y>
    </cdr:to>
    <cdr:sp>
      <cdr:nvSpPr>
        <cdr:cNvPr id="15" name="TextBox 45"/>
        <cdr:cNvSpPr txBox="1">
          <a:spLocks noChangeArrowheads="1"/>
        </cdr:cNvSpPr>
      </cdr:nvSpPr>
      <cdr:spPr>
        <a:xfrm>
          <a:off x="2695575"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0.47875</cdr:x>
      <cdr:y>0.78175</cdr:y>
    </cdr:from>
    <cdr:to>
      <cdr:x>0.51375</cdr:x>
      <cdr:y>0.82625</cdr:y>
    </cdr:to>
    <cdr:sp>
      <cdr:nvSpPr>
        <cdr:cNvPr id="16" name="TextBox 46"/>
        <cdr:cNvSpPr txBox="1">
          <a:spLocks noChangeArrowheads="1"/>
        </cdr:cNvSpPr>
      </cdr:nvSpPr>
      <cdr:spPr>
        <a:xfrm>
          <a:off x="285750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0.53475</cdr:x>
      <cdr:y>0.78175</cdr:y>
    </cdr:from>
    <cdr:to>
      <cdr:x>0.56975</cdr:x>
      <cdr:y>0.82625</cdr:y>
    </cdr:to>
    <cdr:sp>
      <cdr:nvSpPr>
        <cdr:cNvPr id="17" name="TextBox 47"/>
        <cdr:cNvSpPr txBox="1">
          <a:spLocks noChangeArrowheads="1"/>
        </cdr:cNvSpPr>
      </cdr:nvSpPr>
      <cdr:spPr>
        <a:xfrm>
          <a:off x="319087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0.51</cdr:x>
      <cdr:y>0.81625</cdr:y>
    </cdr:from>
    <cdr:to>
      <cdr:x>0.545</cdr:x>
      <cdr:y>0.86075</cdr:y>
    </cdr:to>
    <cdr:sp>
      <cdr:nvSpPr>
        <cdr:cNvPr id="18" name="TextBox 48"/>
        <cdr:cNvSpPr txBox="1">
          <a:spLocks noChangeArrowheads="1"/>
        </cdr:cNvSpPr>
      </cdr:nvSpPr>
      <cdr:spPr>
        <a:xfrm>
          <a:off x="30480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0.56575</cdr:x>
      <cdr:y>0.81625</cdr:y>
    </cdr:from>
    <cdr:to>
      <cdr:x>0.60075</cdr:x>
      <cdr:y>0.86075</cdr:y>
    </cdr:to>
    <cdr:sp>
      <cdr:nvSpPr>
        <cdr:cNvPr id="19" name="TextBox 49"/>
        <cdr:cNvSpPr txBox="1">
          <a:spLocks noChangeArrowheads="1"/>
        </cdr:cNvSpPr>
      </cdr:nvSpPr>
      <cdr:spPr>
        <a:xfrm>
          <a:off x="3381375"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0.596</cdr:x>
      <cdr:y>0.775</cdr:y>
    </cdr:from>
    <cdr:to>
      <cdr:x>0.631</cdr:x>
      <cdr:y>0.8195</cdr:y>
    </cdr:to>
    <cdr:sp>
      <cdr:nvSpPr>
        <cdr:cNvPr id="20" name="TextBox 50"/>
        <cdr:cNvSpPr txBox="1">
          <a:spLocks noChangeArrowheads="1"/>
        </cdr:cNvSpPr>
      </cdr:nvSpPr>
      <cdr:spPr>
        <a:xfrm>
          <a:off x="3562350" y="23145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0.62175</cdr:x>
      <cdr:y>0.81625</cdr:y>
    </cdr:from>
    <cdr:to>
      <cdr:x>0.65675</cdr:x>
      <cdr:y>0.86075</cdr:y>
    </cdr:to>
    <cdr:sp>
      <cdr:nvSpPr>
        <cdr:cNvPr id="21" name="TextBox 51"/>
        <cdr:cNvSpPr txBox="1">
          <a:spLocks noChangeArrowheads="1"/>
        </cdr:cNvSpPr>
      </cdr:nvSpPr>
      <cdr:spPr>
        <a:xfrm>
          <a:off x="371475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0.65375</cdr:x>
      <cdr:y>0.78625</cdr:y>
    </cdr:from>
    <cdr:to>
      <cdr:x>0.68875</cdr:x>
      <cdr:y>0.83075</cdr:y>
    </cdr:to>
    <cdr:sp>
      <cdr:nvSpPr>
        <cdr:cNvPr id="22" name="TextBox 52"/>
        <cdr:cNvSpPr txBox="1">
          <a:spLocks noChangeArrowheads="1"/>
        </cdr:cNvSpPr>
      </cdr:nvSpPr>
      <cdr:spPr>
        <a:xfrm>
          <a:off x="3905250" y="23431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0.69125</cdr:x>
      <cdr:y>0.81625</cdr:y>
    </cdr:from>
    <cdr:to>
      <cdr:x>0.72625</cdr:x>
      <cdr:y>0.86075</cdr:y>
    </cdr:to>
    <cdr:sp>
      <cdr:nvSpPr>
        <cdr:cNvPr id="23" name="TextBox 53"/>
        <cdr:cNvSpPr txBox="1">
          <a:spLocks noChangeArrowheads="1"/>
        </cdr:cNvSpPr>
      </cdr:nvSpPr>
      <cdr:spPr>
        <a:xfrm>
          <a:off x="413385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0.7115</cdr:x>
      <cdr:y>0.775</cdr:y>
    </cdr:from>
    <cdr:to>
      <cdr:x>0.7465</cdr:x>
      <cdr:y>0.8195</cdr:y>
    </cdr:to>
    <cdr:sp>
      <cdr:nvSpPr>
        <cdr:cNvPr id="24" name="TextBox 54"/>
        <cdr:cNvSpPr txBox="1">
          <a:spLocks noChangeArrowheads="1"/>
        </cdr:cNvSpPr>
      </cdr:nvSpPr>
      <cdr:spPr>
        <a:xfrm>
          <a:off x="4248150" y="23145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0.739</cdr:x>
      <cdr:y>0.81625</cdr:y>
    </cdr:from>
    <cdr:to>
      <cdr:x>0.782</cdr:x>
      <cdr:y>0.86075</cdr:y>
    </cdr:to>
    <cdr:sp>
      <cdr:nvSpPr>
        <cdr:cNvPr id="25" name="TextBox 55"/>
        <cdr:cNvSpPr txBox="1">
          <a:spLocks noChangeArrowheads="1"/>
        </cdr:cNvSpPr>
      </cdr:nvSpPr>
      <cdr:spPr>
        <a:xfrm>
          <a:off x="4419600" y="243840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0.8135</cdr:x>
      <cdr:y>0.7785</cdr:y>
    </cdr:from>
    <cdr:to>
      <cdr:x>0.86275</cdr:x>
      <cdr:y>0.82925</cdr:y>
    </cdr:to>
    <cdr:sp>
      <cdr:nvSpPr>
        <cdr:cNvPr id="1" name="TextBox 1"/>
        <cdr:cNvSpPr txBox="1">
          <a:spLocks noChangeArrowheads="1"/>
        </cdr:cNvSpPr>
      </cdr:nvSpPr>
      <cdr:spPr>
        <a:xfrm>
          <a:off x="4867275" y="234315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0.7815</cdr:x>
      <cdr:y>0.8115</cdr:y>
    </cdr:from>
    <cdr:to>
      <cdr:x>0.83075</cdr:x>
      <cdr:y>0.86225</cdr:y>
    </cdr:to>
    <cdr:sp>
      <cdr:nvSpPr>
        <cdr:cNvPr id="2" name="TextBox 2"/>
        <cdr:cNvSpPr txBox="1">
          <a:spLocks noChangeArrowheads="1"/>
        </cdr:cNvSpPr>
      </cdr:nvSpPr>
      <cdr:spPr>
        <a:xfrm>
          <a:off x="46767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0.76025</cdr:x>
      <cdr:y>0.7785</cdr:y>
    </cdr:from>
    <cdr:to>
      <cdr:x>0.80325</cdr:x>
      <cdr:y>0.82275</cdr:y>
    </cdr:to>
    <cdr:sp>
      <cdr:nvSpPr>
        <cdr:cNvPr id="3" name="TextBox 3"/>
        <cdr:cNvSpPr txBox="1">
          <a:spLocks noChangeArrowheads="1"/>
        </cdr:cNvSpPr>
      </cdr:nvSpPr>
      <cdr:spPr>
        <a:xfrm>
          <a:off x="4552950" y="23431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0.11175</cdr:x>
      <cdr:y>0.7735</cdr:y>
    </cdr:from>
    <cdr:to>
      <cdr:x>0.15</cdr:x>
      <cdr:y>0.82425</cdr:y>
    </cdr:to>
    <cdr:sp>
      <cdr:nvSpPr>
        <cdr:cNvPr id="4" name="TextBox 4"/>
        <cdr:cNvSpPr txBox="1">
          <a:spLocks noChangeArrowheads="1"/>
        </cdr:cNvSpPr>
      </cdr:nvSpPr>
      <cdr:spPr>
        <a:xfrm>
          <a:off x="666750" y="23241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0.165</cdr:x>
      <cdr:y>0.7785</cdr:y>
    </cdr:from>
    <cdr:to>
      <cdr:x>0.20325</cdr:x>
      <cdr:y>0.82925</cdr:y>
    </cdr:to>
    <cdr:sp>
      <cdr:nvSpPr>
        <cdr:cNvPr id="5" name="TextBox 5"/>
        <cdr:cNvSpPr txBox="1">
          <a:spLocks noChangeArrowheads="1"/>
        </cdr:cNvSpPr>
      </cdr:nvSpPr>
      <cdr:spPr>
        <a:xfrm>
          <a:off x="9810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0.141</cdr:x>
      <cdr:y>0.81325</cdr:y>
    </cdr:from>
    <cdr:to>
      <cdr:x>0.17925</cdr:x>
      <cdr:y>0.864</cdr:y>
    </cdr:to>
    <cdr:sp>
      <cdr:nvSpPr>
        <cdr:cNvPr id="6" name="TextBox 6"/>
        <cdr:cNvSpPr txBox="1">
          <a:spLocks noChangeArrowheads="1"/>
        </cdr:cNvSpPr>
      </cdr:nvSpPr>
      <cdr:spPr>
        <a:xfrm>
          <a:off x="8382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0.19425</cdr:x>
      <cdr:y>0.81325</cdr:y>
    </cdr:from>
    <cdr:to>
      <cdr:x>0.2325</cdr:x>
      <cdr:y>0.864</cdr:y>
    </cdr:to>
    <cdr:sp>
      <cdr:nvSpPr>
        <cdr:cNvPr id="7" name="TextBox 7"/>
        <cdr:cNvSpPr txBox="1">
          <a:spLocks noChangeArrowheads="1"/>
        </cdr:cNvSpPr>
      </cdr:nvSpPr>
      <cdr:spPr>
        <a:xfrm>
          <a:off x="11620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0.22525</cdr:x>
      <cdr:y>0.7785</cdr:y>
    </cdr:from>
    <cdr:to>
      <cdr:x>0.2635</cdr:x>
      <cdr:y>0.82925</cdr:y>
    </cdr:to>
    <cdr:sp>
      <cdr:nvSpPr>
        <cdr:cNvPr id="8" name="TextBox 8"/>
        <cdr:cNvSpPr txBox="1">
          <a:spLocks noChangeArrowheads="1"/>
        </cdr:cNvSpPr>
      </cdr:nvSpPr>
      <cdr:spPr>
        <a:xfrm>
          <a:off x="134302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0.251</cdr:x>
      <cdr:y>0.81975</cdr:y>
    </cdr:from>
    <cdr:to>
      <cdr:x>0.28925</cdr:x>
      <cdr:y>0.8705</cdr:y>
    </cdr:to>
    <cdr:sp>
      <cdr:nvSpPr>
        <cdr:cNvPr id="9" name="TextBox 9"/>
        <cdr:cNvSpPr txBox="1">
          <a:spLocks noChangeArrowheads="1"/>
        </cdr:cNvSpPr>
      </cdr:nvSpPr>
      <cdr:spPr>
        <a:xfrm>
          <a:off x="1495425" y="24669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0.282</cdr:x>
      <cdr:y>0.7785</cdr:y>
    </cdr:from>
    <cdr:to>
      <cdr:x>0.32025</cdr:x>
      <cdr:y>0.82925</cdr:y>
    </cdr:to>
    <cdr:sp>
      <cdr:nvSpPr>
        <cdr:cNvPr id="10" name="TextBox 10"/>
        <cdr:cNvSpPr txBox="1">
          <a:spLocks noChangeArrowheads="1"/>
        </cdr:cNvSpPr>
      </cdr:nvSpPr>
      <cdr:spPr>
        <a:xfrm>
          <a:off x="168592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0.31225</cdr:x>
      <cdr:y>0.81325</cdr:y>
    </cdr:from>
    <cdr:to>
      <cdr:x>0.3505</cdr:x>
      <cdr:y>0.864</cdr:y>
    </cdr:to>
    <cdr:sp>
      <cdr:nvSpPr>
        <cdr:cNvPr id="11" name="TextBox 11"/>
        <cdr:cNvSpPr txBox="1">
          <a:spLocks noChangeArrowheads="1"/>
        </cdr:cNvSpPr>
      </cdr:nvSpPr>
      <cdr:spPr>
        <a:xfrm>
          <a:off x="1866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0.34675</cdr:x>
      <cdr:y>0.7785</cdr:y>
    </cdr:from>
    <cdr:to>
      <cdr:x>0.385</cdr:x>
      <cdr:y>0.82925</cdr:y>
    </cdr:to>
    <cdr:sp>
      <cdr:nvSpPr>
        <cdr:cNvPr id="12" name="TextBox 12"/>
        <cdr:cNvSpPr txBox="1">
          <a:spLocks noChangeArrowheads="1"/>
        </cdr:cNvSpPr>
      </cdr:nvSpPr>
      <cdr:spPr>
        <a:xfrm>
          <a:off x="207645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0.378</cdr:x>
      <cdr:y>0.823</cdr:y>
    </cdr:from>
    <cdr:to>
      <cdr:x>0.41625</cdr:x>
      <cdr:y>0.87375</cdr:y>
    </cdr:to>
    <cdr:sp>
      <cdr:nvSpPr>
        <cdr:cNvPr id="13" name="TextBox 13"/>
        <cdr:cNvSpPr txBox="1">
          <a:spLocks noChangeArrowheads="1"/>
        </cdr:cNvSpPr>
      </cdr:nvSpPr>
      <cdr:spPr>
        <a:xfrm>
          <a:off x="2257425" y="24765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0.4125</cdr:x>
      <cdr:y>0.78325</cdr:y>
    </cdr:from>
    <cdr:to>
      <cdr:x>0.45075</cdr:x>
      <cdr:y>0.834</cdr:y>
    </cdr:to>
    <cdr:sp>
      <cdr:nvSpPr>
        <cdr:cNvPr id="14" name="TextBox 14"/>
        <cdr:cNvSpPr txBox="1">
          <a:spLocks noChangeArrowheads="1"/>
        </cdr:cNvSpPr>
      </cdr:nvSpPr>
      <cdr:spPr>
        <a:xfrm>
          <a:off x="2466975" y="23526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0.44625</cdr:x>
      <cdr:y>0.817</cdr:y>
    </cdr:from>
    <cdr:to>
      <cdr:x>0.4845</cdr:x>
      <cdr:y>0.86775</cdr:y>
    </cdr:to>
    <cdr:sp>
      <cdr:nvSpPr>
        <cdr:cNvPr id="15" name="TextBox 15"/>
        <cdr:cNvSpPr txBox="1">
          <a:spLocks noChangeArrowheads="1"/>
        </cdr:cNvSpPr>
      </cdr:nvSpPr>
      <cdr:spPr>
        <a:xfrm>
          <a:off x="2667000" y="24574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0.472</cdr:x>
      <cdr:y>0.7785</cdr:y>
    </cdr:from>
    <cdr:to>
      <cdr:x>0.51025</cdr:x>
      <cdr:y>0.82925</cdr:y>
    </cdr:to>
    <cdr:sp>
      <cdr:nvSpPr>
        <cdr:cNvPr id="16" name="TextBox 16"/>
        <cdr:cNvSpPr txBox="1">
          <a:spLocks noChangeArrowheads="1"/>
        </cdr:cNvSpPr>
      </cdr:nvSpPr>
      <cdr:spPr>
        <a:xfrm>
          <a:off x="281940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0.52775</cdr:x>
      <cdr:y>0.7785</cdr:y>
    </cdr:from>
    <cdr:to>
      <cdr:x>0.566</cdr:x>
      <cdr:y>0.82925</cdr:y>
    </cdr:to>
    <cdr:sp>
      <cdr:nvSpPr>
        <cdr:cNvPr id="17" name="TextBox 17"/>
        <cdr:cNvSpPr txBox="1">
          <a:spLocks noChangeArrowheads="1"/>
        </cdr:cNvSpPr>
      </cdr:nvSpPr>
      <cdr:spPr>
        <a:xfrm>
          <a:off x="31527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0.503</cdr:x>
      <cdr:y>0.81325</cdr:y>
    </cdr:from>
    <cdr:to>
      <cdr:x>0.54125</cdr:x>
      <cdr:y>0.864</cdr:y>
    </cdr:to>
    <cdr:sp>
      <cdr:nvSpPr>
        <cdr:cNvPr id="18" name="TextBox 18"/>
        <cdr:cNvSpPr txBox="1">
          <a:spLocks noChangeArrowheads="1"/>
        </cdr:cNvSpPr>
      </cdr:nvSpPr>
      <cdr:spPr>
        <a:xfrm>
          <a:off x="3009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0.55875</cdr:x>
      <cdr:y>0.81325</cdr:y>
    </cdr:from>
    <cdr:to>
      <cdr:x>0.597</cdr:x>
      <cdr:y>0.864</cdr:y>
    </cdr:to>
    <cdr:sp>
      <cdr:nvSpPr>
        <cdr:cNvPr id="19" name="TextBox 19"/>
        <cdr:cNvSpPr txBox="1">
          <a:spLocks noChangeArrowheads="1"/>
        </cdr:cNvSpPr>
      </cdr:nvSpPr>
      <cdr:spPr>
        <a:xfrm>
          <a:off x="3343275"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0.588</cdr:x>
      <cdr:y>0.769</cdr:y>
    </cdr:from>
    <cdr:to>
      <cdr:x>0.62625</cdr:x>
      <cdr:y>0.81975</cdr:y>
    </cdr:to>
    <cdr:sp>
      <cdr:nvSpPr>
        <cdr:cNvPr id="20" name="TextBox 20"/>
        <cdr:cNvSpPr txBox="1">
          <a:spLocks noChangeArrowheads="1"/>
        </cdr:cNvSpPr>
      </cdr:nvSpPr>
      <cdr:spPr>
        <a:xfrm>
          <a:off x="3514725"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0.61475</cdr:x>
      <cdr:y>0.81325</cdr:y>
    </cdr:from>
    <cdr:to>
      <cdr:x>0.653</cdr:x>
      <cdr:y>0.864</cdr:y>
    </cdr:to>
    <cdr:sp>
      <cdr:nvSpPr>
        <cdr:cNvPr id="21" name="TextBox 21"/>
        <cdr:cNvSpPr txBox="1">
          <a:spLocks noChangeArrowheads="1"/>
        </cdr:cNvSpPr>
      </cdr:nvSpPr>
      <cdr:spPr>
        <a:xfrm>
          <a:off x="36766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0.64675</cdr:x>
      <cdr:y>0.78175</cdr:y>
    </cdr:from>
    <cdr:to>
      <cdr:x>0.685</cdr:x>
      <cdr:y>0.8325</cdr:y>
    </cdr:to>
    <cdr:sp>
      <cdr:nvSpPr>
        <cdr:cNvPr id="22" name="TextBox 22"/>
        <cdr:cNvSpPr txBox="1">
          <a:spLocks noChangeArrowheads="1"/>
        </cdr:cNvSpPr>
      </cdr:nvSpPr>
      <cdr:spPr>
        <a:xfrm>
          <a:off x="3867150" y="23526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0.684</cdr:x>
      <cdr:y>0.81325</cdr:y>
    </cdr:from>
    <cdr:to>
      <cdr:x>0.72225</cdr:x>
      <cdr:y>0.864</cdr:y>
    </cdr:to>
    <cdr:sp>
      <cdr:nvSpPr>
        <cdr:cNvPr id="23" name="TextBox 23"/>
        <cdr:cNvSpPr txBox="1">
          <a:spLocks noChangeArrowheads="1"/>
        </cdr:cNvSpPr>
      </cdr:nvSpPr>
      <cdr:spPr>
        <a:xfrm>
          <a:off x="40957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0.7035</cdr:x>
      <cdr:y>0.769</cdr:y>
    </cdr:from>
    <cdr:to>
      <cdr:x>0.74175</cdr:x>
      <cdr:y>0.81975</cdr:y>
    </cdr:to>
    <cdr:sp>
      <cdr:nvSpPr>
        <cdr:cNvPr id="24" name="TextBox 24"/>
        <cdr:cNvSpPr txBox="1">
          <a:spLocks noChangeArrowheads="1"/>
        </cdr:cNvSpPr>
      </cdr:nvSpPr>
      <cdr:spPr>
        <a:xfrm>
          <a:off x="4210050"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cdr:x>
      <cdr:y>0.81325</cdr:y>
    </cdr:from>
    <cdr:to>
      <cdr:x>0.77925</cdr:x>
      <cdr:y>0.864</cdr:y>
    </cdr:to>
    <cdr:sp>
      <cdr:nvSpPr>
        <cdr:cNvPr id="25" name="TextBox 25"/>
        <cdr:cNvSpPr txBox="1">
          <a:spLocks noChangeArrowheads="1"/>
        </cdr:cNvSpPr>
      </cdr:nvSpPr>
      <cdr:spPr>
        <a:xfrm>
          <a:off x="43719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28</xdr:row>
      <xdr:rowOff>114300</xdr:rowOff>
    </xdr:from>
    <xdr:to>
      <xdr:col>4</xdr:col>
      <xdr:colOff>47625</xdr:colOff>
      <xdr:row>47</xdr:row>
      <xdr:rowOff>28575</xdr:rowOff>
    </xdr:to>
    <xdr:graphicFrame>
      <xdr:nvGraphicFramePr>
        <xdr:cNvPr id="1" name="Chart 1"/>
        <xdr:cNvGraphicFramePr/>
      </xdr:nvGraphicFramePr>
      <xdr:xfrm>
        <a:off x="514350" y="6600825"/>
        <a:ext cx="5981700" cy="2990850"/>
      </xdr:xfrm>
      <a:graphic>
        <a:graphicData uri="http://schemas.openxmlformats.org/drawingml/2006/chart">
          <c:chart xmlns:c="http://schemas.openxmlformats.org/drawingml/2006/chart" r:id="rId1"/>
        </a:graphicData>
      </a:graphic>
    </xdr:graphicFrame>
    <xdr:clientData/>
  </xdr:twoCellAnchor>
  <xdr:twoCellAnchor>
    <xdr:from>
      <xdr:col>0</xdr:col>
      <xdr:colOff>504825</xdr:colOff>
      <xdr:row>48</xdr:row>
      <xdr:rowOff>95250</xdr:rowOff>
    </xdr:from>
    <xdr:to>
      <xdr:col>4</xdr:col>
      <xdr:colOff>47625</xdr:colOff>
      <xdr:row>67</xdr:row>
      <xdr:rowOff>28575</xdr:rowOff>
    </xdr:to>
    <xdr:graphicFrame>
      <xdr:nvGraphicFramePr>
        <xdr:cNvPr id="2" name="Chart 11"/>
        <xdr:cNvGraphicFramePr/>
      </xdr:nvGraphicFramePr>
      <xdr:xfrm>
        <a:off x="504825" y="9820275"/>
        <a:ext cx="5991225" cy="3009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0.75575</cdr:y>
    </cdr:from>
    <cdr:to>
      <cdr:x>0.099</cdr:x>
      <cdr:y>0.7865</cdr:y>
    </cdr:to>
    <cdr:sp>
      <cdr:nvSpPr>
        <cdr:cNvPr id="1" name="Line 31"/>
        <cdr:cNvSpPr>
          <a:spLocks/>
        </cdr:cNvSpPr>
      </cdr:nvSpPr>
      <cdr:spPr>
        <a:xfrm>
          <a:off x="590550" y="2295525"/>
          <a:ext cx="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0.90125</cdr:x>
      <cdr:y>0.8065</cdr:y>
    </cdr:from>
    <cdr:to>
      <cdr:x>0.947</cdr:x>
      <cdr:y>0.869</cdr:y>
    </cdr:to>
    <cdr:sp>
      <cdr:nvSpPr>
        <cdr:cNvPr id="2" name="TextBox 2"/>
        <cdr:cNvSpPr txBox="1">
          <a:spLocks noChangeArrowheads="1"/>
        </cdr:cNvSpPr>
      </cdr:nvSpPr>
      <cdr:spPr>
        <a:xfrm>
          <a:off x="5429250" y="2457450"/>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0.1585</cdr:x>
      <cdr:y>0.80175</cdr:y>
    </cdr:from>
    <cdr:to>
      <cdr:x>0.19475</cdr:x>
      <cdr:y>0.86425</cdr:y>
    </cdr:to>
    <cdr:sp>
      <cdr:nvSpPr>
        <cdr:cNvPr id="3" name="TextBox 6"/>
        <cdr:cNvSpPr txBox="1">
          <a:spLocks noChangeArrowheads="1"/>
        </cdr:cNvSpPr>
      </cdr:nvSpPr>
      <cdr:spPr>
        <a:xfrm>
          <a:off x="952500"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0.227</cdr:x>
      <cdr:y>0.78425</cdr:y>
    </cdr:from>
    <cdr:to>
      <cdr:x>0.26325</cdr:x>
      <cdr:y>0.84675</cdr:y>
    </cdr:to>
    <cdr:sp>
      <cdr:nvSpPr>
        <cdr:cNvPr id="4" name="TextBox 8"/>
        <cdr:cNvSpPr txBox="1">
          <a:spLocks noChangeArrowheads="1"/>
        </cdr:cNvSpPr>
      </cdr:nvSpPr>
      <cdr:spPr>
        <a:xfrm>
          <a:off x="1362075"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0.30525</cdr:x>
      <cdr:y>0.80175</cdr:y>
    </cdr:from>
    <cdr:to>
      <cdr:x>0.3415</cdr:x>
      <cdr:y>0.86425</cdr:y>
    </cdr:to>
    <cdr:sp>
      <cdr:nvSpPr>
        <cdr:cNvPr id="5" name="TextBox 11"/>
        <cdr:cNvSpPr txBox="1">
          <a:spLocks noChangeArrowheads="1"/>
        </cdr:cNvSpPr>
      </cdr:nvSpPr>
      <cdr:spPr>
        <a:xfrm>
          <a:off x="1838325"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0.389</cdr:x>
      <cdr:y>0.78425</cdr:y>
    </cdr:from>
    <cdr:to>
      <cdr:x>0.42525</cdr:x>
      <cdr:y>0.84675</cdr:y>
    </cdr:to>
    <cdr:sp>
      <cdr:nvSpPr>
        <cdr:cNvPr id="6" name="TextBox 14"/>
        <cdr:cNvSpPr txBox="1">
          <a:spLocks noChangeArrowheads="1"/>
        </cdr:cNvSpPr>
      </cdr:nvSpPr>
      <cdr:spPr>
        <a:xfrm>
          <a:off x="234315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0.4475</cdr:x>
      <cdr:y>0.8065</cdr:y>
    </cdr:from>
    <cdr:to>
      <cdr:x>0.48375</cdr:x>
      <cdr:y>0.869</cdr:y>
    </cdr:to>
    <cdr:sp>
      <cdr:nvSpPr>
        <cdr:cNvPr id="7" name="TextBox 15"/>
        <cdr:cNvSpPr txBox="1">
          <a:spLocks noChangeArrowheads="1"/>
        </cdr:cNvSpPr>
      </cdr:nvSpPr>
      <cdr:spPr>
        <a:xfrm>
          <a:off x="2695575" y="24574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0.52775</cdr:x>
      <cdr:y>0.78425</cdr:y>
    </cdr:from>
    <cdr:to>
      <cdr:x>0.564</cdr:x>
      <cdr:y>0.84675</cdr:y>
    </cdr:to>
    <cdr:sp>
      <cdr:nvSpPr>
        <cdr:cNvPr id="8" name="TextBox 17"/>
        <cdr:cNvSpPr txBox="1">
          <a:spLocks noChangeArrowheads="1"/>
        </cdr:cNvSpPr>
      </cdr:nvSpPr>
      <cdr:spPr>
        <a:xfrm>
          <a:off x="318135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0.59875</cdr:x>
      <cdr:y>0.80175</cdr:y>
    </cdr:from>
    <cdr:to>
      <cdr:x>0.635</cdr:x>
      <cdr:y>0.86425</cdr:y>
    </cdr:to>
    <cdr:sp>
      <cdr:nvSpPr>
        <cdr:cNvPr id="9" name="TextBox 21"/>
        <cdr:cNvSpPr txBox="1">
          <a:spLocks noChangeArrowheads="1"/>
        </cdr:cNvSpPr>
      </cdr:nvSpPr>
      <cdr:spPr>
        <a:xfrm>
          <a:off x="3609975"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0.67175</cdr:x>
      <cdr:y>0.78425</cdr:y>
    </cdr:from>
    <cdr:to>
      <cdr:x>0.708</cdr:x>
      <cdr:y>0.84675</cdr:y>
    </cdr:to>
    <cdr:sp>
      <cdr:nvSpPr>
        <cdr:cNvPr id="10" name="TextBox 22"/>
        <cdr:cNvSpPr txBox="1">
          <a:spLocks noChangeArrowheads="1"/>
        </cdr:cNvSpPr>
      </cdr:nvSpPr>
      <cdr:spPr>
        <a:xfrm>
          <a:off x="4048125"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0.8355</cdr:x>
      <cdr:y>0.78425</cdr:y>
    </cdr:from>
    <cdr:to>
      <cdr:x>0.87175</cdr:x>
      <cdr:y>0.84675</cdr:y>
    </cdr:to>
    <cdr:sp>
      <cdr:nvSpPr>
        <cdr:cNvPr id="11" name="TextBox 25"/>
        <cdr:cNvSpPr txBox="1">
          <a:spLocks noChangeArrowheads="1"/>
        </cdr:cNvSpPr>
      </cdr:nvSpPr>
      <cdr:spPr>
        <a:xfrm>
          <a:off x="502920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0.7455</cdr:x>
      <cdr:y>0.8065</cdr:y>
    </cdr:from>
    <cdr:to>
      <cdr:x>0.78175</cdr:x>
      <cdr:y>0.869</cdr:y>
    </cdr:to>
    <cdr:sp>
      <cdr:nvSpPr>
        <cdr:cNvPr id="12" name="TextBox 32"/>
        <cdr:cNvSpPr txBox="1">
          <a:spLocks noChangeArrowheads="1"/>
        </cdr:cNvSpPr>
      </cdr:nvSpPr>
      <cdr:spPr>
        <a:xfrm>
          <a:off x="4486275" y="24574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0.75125</cdr:y>
    </cdr:from>
    <cdr:to>
      <cdr:x>0.099</cdr:x>
      <cdr:y>0.78175</cdr:y>
    </cdr:to>
    <cdr:sp>
      <cdr:nvSpPr>
        <cdr:cNvPr id="1" name="Line 1"/>
        <cdr:cNvSpPr>
          <a:spLocks/>
        </cdr:cNvSpPr>
      </cdr:nvSpPr>
      <cdr:spPr>
        <a:xfrm>
          <a:off x="590550" y="2257425"/>
          <a:ext cx="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0.89225</cdr:x>
      <cdr:y>0.79675</cdr:y>
    </cdr:from>
    <cdr:to>
      <cdr:x>0.93825</cdr:x>
      <cdr:y>0.86</cdr:y>
    </cdr:to>
    <cdr:sp>
      <cdr:nvSpPr>
        <cdr:cNvPr id="2" name="TextBox 2"/>
        <cdr:cNvSpPr txBox="1">
          <a:spLocks noChangeArrowheads="1"/>
        </cdr:cNvSpPr>
      </cdr:nvSpPr>
      <cdr:spPr>
        <a:xfrm>
          <a:off x="5362575" y="2390775"/>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0.1575</cdr:x>
      <cdr:y>0.7985</cdr:y>
    </cdr:from>
    <cdr:to>
      <cdr:x>0.194</cdr:x>
      <cdr:y>0.86175</cdr:y>
    </cdr:to>
    <cdr:sp>
      <cdr:nvSpPr>
        <cdr:cNvPr id="3" name="TextBox 3"/>
        <cdr:cNvSpPr txBox="1">
          <a:spLocks noChangeArrowheads="1"/>
        </cdr:cNvSpPr>
      </cdr:nvSpPr>
      <cdr:spPr>
        <a:xfrm>
          <a:off x="9429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0.227</cdr:x>
      <cdr:y>0.7795</cdr:y>
    </cdr:from>
    <cdr:to>
      <cdr:x>0.2635</cdr:x>
      <cdr:y>0.84275</cdr:y>
    </cdr:to>
    <cdr:sp>
      <cdr:nvSpPr>
        <cdr:cNvPr id="4" name="TextBox 4"/>
        <cdr:cNvSpPr txBox="1">
          <a:spLocks noChangeArrowheads="1"/>
        </cdr:cNvSpPr>
      </cdr:nvSpPr>
      <cdr:spPr>
        <a:xfrm>
          <a:off x="136207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0.30425</cdr:x>
      <cdr:y>0.7985</cdr:y>
    </cdr:from>
    <cdr:to>
      <cdr:x>0.34075</cdr:x>
      <cdr:y>0.86175</cdr:y>
    </cdr:to>
    <cdr:sp>
      <cdr:nvSpPr>
        <cdr:cNvPr id="5" name="TextBox 5"/>
        <cdr:cNvSpPr txBox="1">
          <a:spLocks noChangeArrowheads="1"/>
        </cdr:cNvSpPr>
      </cdr:nvSpPr>
      <cdr:spPr>
        <a:xfrm>
          <a:off x="1828800"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cdr:x>
      <cdr:y>0.78175</cdr:y>
    </cdr:from>
    <cdr:to>
      <cdr:x>0.41475</cdr:x>
      <cdr:y>0.842</cdr:y>
    </cdr:to>
    <cdr:sp>
      <cdr:nvSpPr>
        <cdr:cNvPr id="6" name="TextBox 6"/>
        <cdr:cNvSpPr txBox="1">
          <a:spLocks noChangeArrowheads="1"/>
        </cdr:cNvSpPr>
      </cdr:nvSpPr>
      <cdr:spPr>
        <a:xfrm>
          <a:off x="2286000" y="235267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0.4465</cdr:x>
      <cdr:y>0.8025</cdr:y>
    </cdr:from>
    <cdr:to>
      <cdr:x>0.483</cdr:x>
      <cdr:y>0.86575</cdr:y>
    </cdr:to>
    <cdr:sp>
      <cdr:nvSpPr>
        <cdr:cNvPr id="7" name="TextBox 7"/>
        <cdr:cNvSpPr txBox="1">
          <a:spLocks noChangeArrowheads="1"/>
        </cdr:cNvSpPr>
      </cdr:nvSpPr>
      <cdr:spPr>
        <a:xfrm>
          <a:off x="2686050" y="24098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0.5275</cdr:x>
      <cdr:y>0.7795</cdr:y>
    </cdr:from>
    <cdr:to>
      <cdr:x>0.564</cdr:x>
      <cdr:y>0.84275</cdr:y>
    </cdr:to>
    <cdr:sp>
      <cdr:nvSpPr>
        <cdr:cNvPr id="8" name="TextBox 8"/>
        <cdr:cNvSpPr txBox="1">
          <a:spLocks noChangeArrowheads="1"/>
        </cdr:cNvSpPr>
      </cdr:nvSpPr>
      <cdr:spPr>
        <a:xfrm>
          <a:off x="317182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0.6005</cdr:x>
      <cdr:y>0.7985</cdr:y>
    </cdr:from>
    <cdr:to>
      <cdr:x>0.637</cdr:x>
      <cdr:y>0.86175</cdr:y>
    </cdr:to>
    <cdr:sp>
      <cdr:nvSpPr>
        <cdr:cNvPr id="9" name="TextBox 9"/>
        <cdr:cNvSpPr txBox="1">
          <a:spLocks noChangeArrowheads="1"/>
        </cdr:cNvSpPr>
      </cdr:nvSpPr>
      <cdr:spPr>
        <a:xfrm>
          <a:off x="36099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0.67325</cdr:x>
      <cdr:y>0.7795</cdr:y>
    </cdr:from>
    <cdr:to>
      <cdr:x>0.70975</cdr:x>
      <cdr:y>0.84275</cdr:y>
    </cdr:to>
    <cdr:sp>
      <cdr:nvSpPr>
        <cdr:cNvPr id="10" name="TextBox 10"/>
        <cdr:cNvSpPr txBox="1">
          <a:spLocks noChangeArrowheads="1"/>
        </cdr:cNvSpPr>
      </cdr:nvSpPr>
      <cdr:spPr>
        <a:xfrm>
          <a:off x="404812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0.82375</cdr:x>
      <cdr:y>0.78175</cdr:y>
    </cdr:from>
    <cdr:to>
      <cdr:x>0.8585</cdr:x>
      <cdr:y>0.842</cdr:y>
    </cdr:to>
    <cdr:sp>
      <cdr:nvSpPr>
        <cdr:cNvPr id="11" name="TextBox 11"/>
        <cdr:cNvSpPr txBox="1">
          <a:spLocks noChangeArrowheads="1"/>
        </cdr:cNvSpPr>
      </cdr:nvSpPr>
      <cdr:spPr>
        <a:xfrm>
          <a:off x="4953000" y="235267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0.75175</cdr:x>
      <cdr:y>0.80225</cdr:y>
    </cdr:from>
    <cdr:to>
      <cdr:x>0.7865</cdr:x>
      <cdr:y>0.8625</cdr:y>
    </cdr:to>
    <cdr:sp>
      <cdr:nvSpPr>
        <cdr:cNvPr id="12" name="TextBox 12"/>
        <cdr:cNvSpPr txBox="1">
          <a:spLocks noChangeArrowheads="1"/>
        </cdr:cNvSpPr>
      </cdr:nvSpPr>
      <cdr:spPr>
        <a:xfrm>
          <a:off x="4524375" y="240982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14</xdr:row>
      <xdr:rowOff>114300</xdr:rowOff>
    </xdr:from>
    <xdr:to>
      <xdr:col>4</xdr:col>
      <xdr:colOff>47625</xdr:colOff>
      <xdr:row>33</xdr:row>
      <xdr:rowOff>85725</xdr:rowOff>
    </xdr:to>
    <xdr:graphicFrame>
      <xdr:nvGraphicFramePr>
        <xdr:cNvPr id="1" name="Chart 7"/>
        <xdr:cNvGraphicFramePr/>
      </xdr:nvGraphicFramePr>
      <xdr:xfrm>
        <a:off x="447675" y="3648075"/>
        <a:ext cx="6029325" cy="3048000"/>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34</xdr:row>
      <xdr:rowOff>104775</xdr:rowOff>
    </xdr:from>
    <xdr:to>
      <xdr:col>4</xdr:col>
      <xdr:colOff>47625</xdr:colOff>
      <xdr:row>53</xdr:row>
      <xdr:rowOff>38100</xdr:rowOff>
    </xdr:to>
    <xdr:graphicFrame>
      <xdr:nvGraphicFramePr>
        <xdr:cNvPr id="2" name="Chart 10"/>
        <xdr:cNvGraphicFramePr/>
      </xdr:nvGraphicFramePr>
      <xdr:xfrm>
        <a:off x="457200" y="6877050"/>
        <a:ext cx="6019800" cy="3009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0.8175</cdr:x>
      <cdr:y>0.7455</cdr:y>
    </cdr:from>
    <cdr:to>
      <cdr:x>0.86525</cdr:x>
      <cdr:y>0.79925</cdr:y>
    </cdr:to>
    <cdr:sp>
      <cdr:nvSpPr>
        <cdr:cNvPr id="1" name="TextBox 1"/>
        <cdr:cNvSpPr txBox="1">
          <a:spLocks noChangeArrowheads="1"/>
        </cdr:cNvSpPr>
      </cdr:nvSpPr>
      <cdr:spPr>
        <a:xfrm>
          <a:off x="4886325" y="21145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0.13675</cdr:x>
      <cdr:y>0.78675</cdr:y>
    </cdr:from>
    <cdr:to>
      <cdr:x>0.175</cdr:x>
      <cdr:y>0.8405</cdr:y>
    </cdr:to>
    <cdr:sp>
      <cdr:nvSpPr>
        <cdr:cNvPr id="2" name="TextBox 2"/>
        <cdr:cNvSpPr txBox="1">
          <a:spLocks noChangeArrowheads="1"/>
        </cdr:cNvSpPr>
      </cdr:nvSpPr>
      <cdr:spPr>
        <a:xfrm>
          <a:off x="8096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0.2165</cdr:x>
      <cdr:y>0.746</cdr:y>
    </cdr:from>
    <cdr:to>
      <cdr:x>0.25475</cdr:x>
      <cdr:y>0.79975</cdr:y>
    </cdr:to>
    <cdr:sp>
      <cdr:nvSpPr>
        <cdr:cNvPr id="3" name="TextBox 3"/>
        <cdr:cNvSpPr txBox="1">
          <a:spLocks noChangeArrowheads="1"/>
        </cdr:cNvSpPr>
      </cdr:nvSpPr>
      <cdr:spPr>
        <a:xfrm>
          <a:off x="128587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0.29375</cdr:x>
      <cdr:y>0.78675</cdr:y>
    </cdr:from>
    <cdr:to>
      <cdr:x>0.332</cdr:x>
      <cdr:y>0.8405</cdr:y>
    </cdr:to>
    <cdr:sp>
      <cdr:nvSpPr>
        <cdr:cNvPr id="4" name="TextBox 4"/>
        <cdr:cNvSpPr txBox="1">
          <a:spLocks noChangeArrowheads="1"/>
        </cdr:cNvSpPr>
      </cdr:nvSpPr>
      <cdr:spPr>
        <a:xfrm>
          <a:off x="1752600"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cdr:x>
      <cdr:y>0.746</cdr:y>
    </cdr:from>
    <cdr:to>
      <cdr:x>0.41825</cdr:x>
      <cdr:y>0.79975</cdr:y>
    </cdr:to>
    <cdr:sp>
      <cdr:nvSpPr>
        <cdr:cNvPr id="5" name="TextBox 5"/>
        <cdr:cNvSpPr txBox="1">
          <a:spLocks noChangeArrowheads="1"/>
        </cdr:cNvSpPr>
      </cdr:nvSpPr>
      <cdr:spPr>
        <a:xfrm>
          <a:off x="2266950"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0.44025</cdr:x>
      <cdr:y>0.789</cdr:y>
    </cdr:from>
    <cdr:to>
      <cdr:x>0.4785</cdr:x>
      <cdr:y>0.84275</cdr:y>
    </cdr:to>
    <cdr:sp>
      <cdr:nvSpPr>
        <cdr:cNvPr id="6" name="TextBox 6"/>
        <cdr:cNvSpPr txBox="1">
          <a:spLocks noChangeArrowheads="1"/>
        </cdr:cNvSpPr>
      </cdr:nvSpPr>
      <cdr:spPr>
        <a:xfrm>
          <a:off x="2628900" y="22383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0.51925</cdr:x>
      <cdr:y>0.746</cdr:y>
    </cdr:from>
    <cdr:to>
      <cdr:x>0.5575</cdr:x>
      <cdr:y>0.79975</cdr:y>
    </cdr:to>
    <cdr:sp>
      <cdr:nvSpPr>
        <cdr:cNvPr id="7" name="TextBox 7"/>
        <cdr:cNvSpPr txBox="1">
          <a:spLocks noChangeArrowheads="1"/>
        </cdr:cNvSpPr>
      </cdr:nvSpPr>
      <cdr:spPr>
        <a:xfrm>
          <a:off x="3105150"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0.59475</cdr:x>
      <cdr:y>0.78675</cdr:y>
    </cdr:from>
    <cdr:to>
      <cdr:x>0.633</cdr:x>
      <cdr:y>0.8405</cdr:y>
    </cdr:to>
    <cdr:sp>
      <cdr:nvSpPr>
        <cdr:cNvPr id="8" name="TextBox 8"/>
        <cdr:cNvSpPr txBox="1">
          <a:spLocks noChangeArrowheads="1"/>
        </cdr:cNvSpPr>
      </cdr:nvSpPr>
      <cdr:spPr>
        <a:xfrm>
          <a:off x="35528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0.673</cdr:x>
      <cdr:y>0.775</cdr:y>
    </cdr:from>
    <cdr:to>
      <cdr:x>0.71125</cdr:x>
      <cdr:y>0.82875</cdr:y>
    </cdr:to>
    <cdr:sp>
      <cdr:nvSpPr>
        <cdr:cNvPr id="9" name="TextBox 9"/>
        <cdr:cNvSpPr txBox="1">
          <a:spLocks noChangeArrowheads="1"/>
        </cdr:cNvSpPr>
      </cdr:nvSpPr>
      <cdr:spPr>
        <a:xfrm>
          <a:off x="4019550" y="21907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0.7465</cdr:x>
      <cdr:y>0.7795</cdr:y>
    </cdr:from>
    <cdr:to>
      <cdr:x>0.78475</cdr:x>
      <cdr:y>0.83325</cdr:y>
    </cdr:to>
    <cdr:sp>
      <cdr:nvSpPr>
        <cdr:cNvPr id="10" name="TextBox 10"/>
        <cdr:cNvSpPr txBox="1">
          <a:spLocks noChangeArrowheads="1"/>
        </cdr:cNvSpPr>
      </cdr:nvSpPr>
      <cdr:spPr>
        <a:xfrm>
          <a:off x="4457700" y="22098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0.885</cdr:x>
      <cdr:y>0.775</cdr:y>
    </cdr:from>
    <cdr:to>
      <cdr:x>0.93275</cdr:x>
      <cdr:y>0.82875</cdr:y>
    </cdr:to>
    <cdr:sp>
      <cdr:nvSpPr>
        <cdr:cNvPr id="11" name="TextBox 11"/>
        <cdr:cNvSpPr txBox="1">
          <a:spLocks noChangeArrowheads="1"/>
        </cdr:cNvSpPr>
      </cdr:nvSpPr>
      <cdr:spPr>
        <a:xfrm>
          <a:off x="5286375" y="21907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152400</xdr:rowOff>
    </xdr:from>
    <xdr:to>
      <xdr:col>8</xdr:col>
      <xdr:colOff>47625</xdr:colOff>
      <xdr:row>13</xdr:row>
      <xdr:rowOff>38100</xdr:rowOff>
    </xdr:to>
    <xdr:graphicFrame>
      <xdr:nvGraphicFramePr>
        <xdr:cNvPr id="1" name="Chart 2"/>
        <xdr:cNvGraphicFramePr/>
      </xdr:nvGraphicFramePr>
      <xdr:xfrm>
        <a:off x="6096000" y="1524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cdr:x>
      <cdr:y>0.75275</cdr:y>
    </cdr:from>
    <cdr:to>
      <cdr:x>0.86175</cdr:x>
      <cdr:y>0.8095</cdr:y>
    </cdr:to>
    <cdr:sp>
      <cdr:nvSpPr>
        <cdr:cNvPr id="1" name="TextBox 1"/>
        <cdr:cNvSpPr txBox="1">
          <a:spLocks noChangeArrowheads="1"/>
        </cdr:cNvSpPr>
      </cdr:nvSpPr>
      <cdr:spPr>
        <a:xfrm>
          <a:off x="4867275" y="21431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0.13675</cdr:x>
      <cdr:y>0.79175</cdr:y>
    </cdr:from>
    <cdr:to>
      <cdr:x>0.175</cdr:x>
      <cdr:y>0.8485</cdr:y>
    </cdr:to>
    <cdr:sp>
      <cdr:nvSpPr>
        <cdr:cNvPr id="2" name="TextBox 2"/>
        <cdr:cNvSpPr txBox="1">
          <a:spLocks noChangeArrowheads="1"/>
        </cdr:cNvSpPr>
      </cdr:nvSpPr>
      <cdr:spPr>
        <a:xfrm>
          <a:off x="809625"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0.2165</cdr:x>
      <cdr:y>0.75275</cdr:y>
    </cdr:from>
    <cdr:to>
      <cdr:x>0.25475</cdr:x>
      <cdr:y>0.8095</cdr:y>
    </cdr:to>
    <cdr:sp>
      <cdr:nvSpPr>
        <cdr:cNvPr id="3" name="TextBox 3"/>
        <cdr:cNvSpPr txBox="1">
          <a:spLocks noChangeArrowheads="1"/>
        </cdr:cNvSpPr>
      </cdr:nvSpPr>
      <cdr:spPr>
        <a:xfrm>
          <a:off x="1285875"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0.29375</cdr:x>
      <cdr:y>0.79175</cdr:y>
    </cdr:from>
    <cdr:to>
      <cdr:x>0.332</cdr:x>
      <cdr:y>0.8485</cdr:y>
    </cdr:to>
    <cdr:sp>
      <cdr:nvSpPr>
        <cdr:cNvPr id="4" name="TextBox 4"/>
        <cdr:cNvSpPr txBox="1">
          <a:spLocks noChangeArrowheads="1"/>
        </cdr:cNvSpPr>
      </cdr:nvSpPr>
      <cdr:spPr>
        <a:xfrm>
          <a:off x="17526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cdr:x>
      <cdr:y>0.75275</cdr:y>
    </cdr:from>
    <cdr:to>
      <cdr:x>0.41825</cdr:x>
      <cdr:y>0.8095</cdr:y>
    </cdr:to>
    <cdr:sp>
      <cdr:nvSpPr>
        <cdr:cNvPr id="5" name="TextBox 5"/>
        <cdr:cNvSpPr txBox="1">
          <a:spLocks noChangeArrowheads="1"/>
        </cdr:cNvSpPr>
      </cdr:nvSpPr>
      <cdr:spPr>
        <a:xfrm>
          <a:off x="22669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0.44125</cdr:x>
      <cdr:y>0.79525</cdr:y>
    </cdr:from>
    <cdr:to>
      <cdr:x>0.4795</cdr:x>
      <cdr:y>0.852</cdr:y>
    </cdr:to>
    <cdr:sp>
      <cdr:nvSpPr>
        <cdr:cNvPr id="6" name="TextBox 6"/>
        <cdr:cNvSpPr txBox="1">
          <a:spLocks noChangeArrowheads="1"/>
        </cdr:cNvSpPr>
      </cdr:nvSpPr>
      <cdr:spPr>
        <a:xfrm>
          <a:off x="2638425" y="22574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0.51925</cdr:x>
      <cdr:y>0.75275</cdr:y>
    </cdr:from>
    <cdr:to>
      <cdr:x>0.5575</cdr:x>
      <cdr:y>0.8095</cdr:y>
    </cdr:to>
    <cdr:sp>
      <cdr:nvSpPr>
        <cdr:cNvPr id="7" name="TextBox 7"/>
        <cdr:cNvSpPr txBox="1">
          <a:spLocks noChangeArrowheads="1"/>
        </cdr:cNvSpPr>
      </cdr:nvSpPr>
      <cdr:spPr>
        <a:xfrm>
          <a:off x="31051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0.593</cdr:x>
      <cdr:y>0.79175</cdr:y>
    </cdr:from>
    <cdr:to>
      <cdr:x>0.63125</cdr:x>
      <cdr:y>0.8485</cdr:y>
    </cdr:to>
    <cdr:sp>
      <cdr:nvSpPr>
        <cdr:cNvPr id="8" name="TextBox 8"/>
        <cdr:cNvSpPr txBox="1">
          <a:spLocks noChangeArrowheads="1"/>
        </cdr:cNvSpPr>
      </cdr:nvSpPr>
      <cdr:spPr>
        <a:xfrm>
          <a:off x="35433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0.67025</cdr:x>
      <cdr:y>0.7815</cdr:y>
    </cdr:from>
    <cdr:to>
      <cdr:x>0.7085</cdr:x>
      <cdr:y>0.83825</cdr:y>
    </cdr:to>
    <cdr:sp>
      <cdr:nvSpPr>
        <cdr:cNvPr id="9" name="TextBox 9"/>
        <cdr:cNvSpPr txBox="1">
          <a:spLocks noChangeArrowheads="1"/>
        </cdr:cNvSpPr>
      </cdr:nvSpPr>
      <cdr:spPr>
        <a:xfrm>
          <a:off x="40005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0.74575</cdr:x>
      <cdr:y>0.781</cdr:y>
    </cdr:from>
    <cdr:to>
      <cdr:x>0.784</cdr:x>
      <cdr:y>0.83775</cdr:y>
    </cdr:to>
    <cdr:sp>
      <cdr:nvSpPr>
        <cdr:cNvPr id="10" name="TextBox 10"/>
        <cdr:cNvSpPr txBox="1">
          <a:spLocks noChangeArrowheads="1"/>
        </cdr:cNvSpPr>
      </cdr:nvSpPr>
      <cdr:spPr>
        <a:xfrm>
          <a:off x="44577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0.8805</cdr:x>
      <cdr:y>0.7815</cdr:y>
    </cdr:from>
    <cdr:to>
      <cdr:x>0.92825</cdr:x>
      <cdr:y>0.83825</cdr:y>
    </cdr:to>
    <cdr:sp>
      <cdr:nvSpPr>
        <cdr:cNvPr id="11" name="TextBox 11"/>
        <cdr:cNvSpPr txBox="1">
          <a:spLocks noChangeArrowheads="1"/>
        </cdr:cNvSpPr>
      </cdr:nvSpPr>
      <cdr:spPr>
        <a:xfrm>
          <a:off x="5257800" y="22193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14</xdr:row>
      <xdr:rowOff>104775</xdr:rowOff>
    </xdr:from>
    <xdr:to>
      <xdr:col>4</xdr:col>
      <xdr:colOff>38100</xdr:colOff>
      <xdr:row>32</xdr:row>
      <xdr:rowOff>28575</xdr:rowOff>
    </xdr:to>
    <xdr:graphicFrame>
      <xdr:nvGraphicFramePr>
        <xdr:cNvPr id="1" name="Chart 11"/>
        <xdr:cNvGraphicFramePr/>
      </xdr:nvGraphicFramePr>
      <xdr:xfrm>
        <a:off x="514350" y="4095750"/>
        <a:ext cx="5981700" cy="283845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34</xdr:row>
      <xdr:rowOff>104775</xdr:rowOff>
    </xdr:from>
    <xdr:to>
      <xdr:col>4</xdr:col>
      <xdr:colOff>57150</xdr:colOff>
      <xdr:row>52</xdr:row>
      <xdr:rowOff>38100</xdr:rowOff>
    </xdr:to>
    <xdr:graphicFrame>
      <xdr:nvGraphicFramePr>
        <xdr:cNvPr id="2" name="Chart 12"/>
        <xdr:cNvGraphicFramePr/>
      </xdr:nvGraphicFramePr>
      <xdr:xfrm>
        <a:off x="533400" y="7334250"/>
        <a:ext cx="5981700" cy="2847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47625</xdr:rowOff>
    </xdr:to>
    <xdr:graphicFrame>
      <xdr:nvGraphicFramePr>
        <xdr:cNvPr id="1" name="Chart 2"/>
        <xdr:cNvGraphicFramePr/>
      </xdr:nvGraphicFramePr>
      <xdr:xfrm>
        <a:off x="6096000" y="333375"/>
        <a:ext cx="3333750"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924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54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342900</xdr:rowOff>
    </xdr:from>
    <xdr:to>
      <xdr:col>8</xdr:col>
      <xdr:colOff>38100</xdr:colOff>
      <xdr:row>13</xdr:row>
      <xdr:rowOff>28575</xdr:rowOff>
    </xdr:to>
    <xdr:graphicFrame>
      <xdr:nvGraphicFramePr>
        <xdr:cNvPr id="1" name="Chart 3"/>
        <xdr:cNvGraphicFramePr/>
      </xdr:nvGraphicFramePr>
      <xdr:xfrm>
        <a:off x="6105525" y="342900"/>
        <a:ext cx="3314700" cy="3286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342900</xdr:rowOff>
    </xdr:from>
    <xdr:to>
      <xdr:col>8</xdr:col>
      <xdr:colOff>47625</xdr:colOff>
      <xdr:row>13</xdr:row>
      <xdr:rowOff>38100</xdr:rowOff>
    </xdr:to>
    <xdr:graphicFrame>
      <xdr:nvGraphicFramePr>
        <xdr:cNvPr id="1" name="Chart 2"/>
        <xdr:cNvGraphicFramePr/>
      </xdr:nvGraphicFramePr>
      <xdr:xfrm>
        <a:off x="6096000" y="3429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314325</xdr:rowOff>
    </xdr:from>
    <xdr:to>
      <xdr:col>8</xdr:col>
      <xdr:colOff>66675</xdr:colOff>
      <xdr:row>13</xdr:row>
      <xdr:rowOff>28575</xdr:rowOff>
    </xdr:to>
    <xdr:graphicFrame>
      <xdr:nvGraphicFramePr>
        <xdr:cNvPr id="1" name="Chart 2"/>
        <xdr:cNvGraphicFramePr/>
      </xdr:nvGraphicFramePr>
      <xdr:xfrm>
        <a:off x="6076950" y="314325"/>
        <a:ext cx="337185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323850</xdr:rowOff>
    </xdr:from>
    <xdr:to>
      <xdr:col>8</xdr:col>
      <xdr:colOff>47625</xdr:colOff>
      <xdr:row>13</xdr:row>
      <xdr:rowOff>47625</xdr:rowOff>
    </xdr:to>
    <xdr:graphicFrame>
      <xdr:nvGraphicFramePr>
        <xdr:cNvPr id="1" name="Chart 2"/>
        <xdr:cNvGraphicFramePr/>
      </xdr:nvGraphicFramePr>
      <xdr:xfrm>
        <a:off x="6096000" y="323850"/>
        <a:ext cx="3333750" cy="2562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sheetPr codeName="Sheet1"/>
  <dimension ref="A1:C128"/>
  <sheetViews>
    <sheetView tabSelected="1" workbookViewId="0" topLeftCell="A1">
      <selection activeCell="A16" sqref="A16"/>
    </sheetView>
  </sheetViews>
  <sheetFormatPr defaultColWidth="9.140625" defaultRowHeight="12.75"/>
  <cols>
    <col min="1" max="1" width="80.7109375" style="64" customWidth="1"/>
    <col min="2" max="2" width="8.7109375" style="23" customWidth="1"/>
    <col min="3" max="3" width="2.7109375" style="33" customWidth="1"/>
    <col min="4" max="8" width="9.7109375" style="33" customWidth="1"/>
    <col min="9" max="16384" width="8.8515625" style="33" customWidth="1"/>
  </cols>
  <sheetData>
    <row r="1" ht="15">
      <c r="A1" s="65" t="s">
        <v>194</v>
      </c>
    </row>
    <row r="2" spans="1:2" s="45" customFormat="1" ht="14.25">
      <c r="A2" s="43" t="s">
        <v>195</v>
      </c>
      <c r="B2" s="44">
        <f>SUM(B3+B57+B74+B98+B115)/5</f>
        <v>0</v>
      </c>
    </row>
    <row r="3" spans="1:2" s="45" customFormat="1" ht="14.25">
      <c r="A3" s="46" t="s">
        <v>188</v>
      </c>
      <c r="B3" s="47">
        <f>SUM(B4+B21+B33+B46)/4</f>
        <v>0</v>
      </c>
    </row>
    <row r="4" spans="1:2" s="50" customFormat="1" ht="30">
      <c r="A4" s="48" t="s">
        <v>189</v>
      </c>
      <c r="B4" s="49">
        <f>SUM(B6+B7+B8+B9+B10+B11+B12+B18+B19+B20)/10</f>
        <v>0</v>
      </c>
    </row>
    <row r="5" spans="1:2" s="50" customFormat="1" ht="15">
      <c r="A5" s="51" t="s">
        <v>190</v>
      </c>
      <c r="B5" s="49"/>
    </row>
    <row r="6" spans="1:3" ht="15">
      <c r="A6" s="51" t="s">
        <v>191</v>
      </c>
      <c r="B6" s="132">
        <v>0</v>
      </c>
      <c r="C6"/>
    </row>
    <row r="7" spans="1:2" ht="15">
      <c r="A7" s="51" t="s">
        <v>192</v>
      </c>
      <c r="B7" s="132">
        <v>0</v>
      </c>
    </row>
    <row r="8" spans="1:2" ht="15">
      <c r="A8" s="51" t="s">
        <v>193</v>
      </c>
      <c r="B8" s="132">
        <v>0</v>
      </c>
    </row>
    <row r="9" spans="1:2" ht="30">
      <c r="A9" s="51" t="s">
        <v>719</v>
      </c>
      <c r="B9" s="132">
        <v>0</v>
      </c>
    </row>
    <row r="10" spans="1:2" ht="30">
      <c r="A10" s="51" t="s">
        <v>720</v>
      </c>
      <c r="B10" s="132">
        <v>0</v>
      </c>
    </row>
    <row r="11" spans="1:2" ht="30">
      <c r="A11" s="51" t="s">
        <v>721</v>
      </c>
      <c r="B11" s="132">
        <v>0</v>
      </c>
    </row>
    <row r="12" spans="1:2" ht="15" hidden="1">
      <c r="A12" s="51"/>
      <c r="B12" s="134">
        <f>(B13*0.2)+(B14*0.8)</f>
        <v>0</v>
      </c>
    </row>
    <row r="13" spans="1:2" ht="45">
      <c r="A13" s="51" t="s">
        <v>722</v>
      </c>
      <c r="B13" s="132">
        <v>0</v>
      </c>
    </row>
    <row r="14" spans="1:2" ht="15">
      <c r="A14" s="52" t="s">
        <v>723</v>
      </c>
      <c r="B14" s="53">
        <f>(B15+B16+B17)/3</f>
        <v>0</v>
      </c>
    </row>
    <row r="15" spans="1:2" ht="15.75" customHeight="1">
      <c r="A15" s="52" t="s">
        <v>724</v>
      </c>
      <c r="B15" s="132">
        <v>0</v>
      </c>
    </row>
    <row r="16" spans="1:2" ht="45">
      <c r="A16" s="52" t="s">
        <v>725</v>
      </c>
      <c r="B16" s="132">
        <v>0</v>
      </c>
    </row>
    <row r="17" spans="1:2" ht="30">
      <c r="A17" s="52" t="s">
        <v>726</v>
      </c>
      <c r="B17" s="132">
        <v>0</v>
      </c>
    </row>
    <row r="18" spans="1:2" ht="30">
      <c r="A18" s="51" t="s">
        <v>727</v>
      </c>
      <c r="B18" s="132">
        <v>0</v>
      </c>
    </row>
    <row r="19" spans="1:2" ht="30">
      <c r="A19" s="51" t="s">
        <v>728</v>
      </c>
      <c r="B19" s="132">
        <v>0</v>
      </c>
    </row>
    <row r="20" spans="1:2" ht="45">
      <c r="A20" s="51" t="s">
        <v>729</v>
      </c>
      <c r="B20" s="132">
        <v>0</v>
      </c>
    </row>
    <row r="21" spans="1:2" s="50" customFormat="1" ht="30">
      <c r="A21" s="48" t="s">
        <v>730</v>
      </c>
      <c r="B21" s="49">
        <f>SUM(B23:B32)/10</f>
        <v>0</v>
      </c>
    </row>
    <row r="22" spans="1:2" s="50" customFormat="1" ht="15">
      <c r="A22" s="51" t="s">
        <v>731</v>
      </c>
      <c r="B22" s="49"/>
    </row>
    <row r="23" spans="1:2" ht="15">
      <c r="A23" s="51" t="s">
        <v>732</v>
      </c>
      <c r="B23" s="132">
        <v>0</v>
      </c>
    </row>
    <row r="24" spans="1:2" ht="15">
      <c r="A24" s="51" t="s">
        <v>733</v>
      </c>
      <c r="B24" s="132">
        <v>0</v>
      </c>
    </row>
    <row r="25" spans="1:2" ht="15">
      <c r="A25" s="51" t="s">
        <v>734</v>
      </c>
      <c r="B25" s="132">
        <v>0</v>
      </c>
    </row>
    <row r="26" spans="1:2" ht="15">
      <c r="A26" s="51" t="s">
        <v>60</v>
      </c>
      <c r="B26" s="132">
        <v>0</v>
      </c>
    </row>
    <row r="27" spans="1:2" ht="15">
      <c r="A27" s="51" t="s">
        <v>61</v>
      </c>
      <c r="B27" s="132">
        <v>0</v>
      </c>
    </row>
    <row r="28" spans="1:2" ht="15">
      <c r="A28" s="51" t="s">
        <v>62</v>
      </c>
      <c r="B28" s="132">
        <v>0</v>
      </c>
    </row>
    <row r="29" spans="1:2" ht="15">
      <c r="A29" s="51" t="s">
        <v>63</v>
      </c>
      <c r="B29" s="132">
        <v>0</v>
      </c>
    </row>
    <row r="30" spans="1:2" ht="15">
      <c r="A30" s="51" t="s">
        <v>64</v>
      </c>
      <c r="B30" s="132">
        <v>0</v>
      </c>
    </row>
    <row r="31" spans="1:2" ht="15">
      <c r="A31" s="51" t="s">
        <v>65</v>
      </c>
      <c r="B31" s="132">
        <v>0</v>
      </c>
    </row>
    <row r="32" spans="1:2" ht="15">
      <c r="A32" s="51" t="s">
        <v>66</v>
      </c>
      <c r="B32" s="132">
        <v>0</v>
      </c>
    </row>
    <row r="33" spans="1:2" s="50" customFormat="1" ht="15">
      <c r="A33" s="54" t="s">
        <v>67</v>
      </c>
      <c r="B33" s="49">
        <f>SUM(B35:B45)/11</f>
        <v>0</v>
      </c>
    </row>
    <row r="34" spans="1:2" s="50" customFormat="1" ht="15">
      <c r="A34" s="55" t="s">
        <v>68</v>
      </c>
      <c r="B34" s="49"/>
    </row>
    <row r="35" spans="1:2" ht="15">
      <c r="A35" s="55" t="s">
        <v>69</v>
      </c>
      <c r="B35" s="132">
        <v>0</v>
      </c>
    </row>
    <row r="36" spans="1:2" ht="15">
      <c r="A36" s="55" t="s">
        <v>70</v>
      </c>
      <c r="B36" s="132">
        <v>0</v>
      </c>
    </row>
    <row r="37" spans="1:2" ht="15">
      <c r="A37" s="55" t="s">
        <v>71</v>
      </c>
      <c r="B37" s="132">
        <v>0</v>
      </c>
    </row>
    <row r="38" spans="1:2" ht="15">
      <c r="A38" s="55" t="s">
        <v>72</v>
      </c>
      <c r="B38" s="132">
        <v>0</v>
      </c>
    </row>
    <row r="39" spans="1:2" ht="15">
      <c r="A39" s="55" t="s">
        <v>73</v>
      </c>
      <c r="B39" s="132">
        <v>0</v>
      </c>
    </row>
    <row r="40" spans="1:2" ht="15">
      <c r="A40" s="55" t="s">
        <v>74</v>
      </c>
      <c r="B40" s="132">
        <v>0</v>
      </c>
    </row>
    <row r="41" spans="1:2" ht="45">
      <c r="A41" s="51" t="s">
        <v>75</v>
      </c>
      <c r="B41" s="132">
        <v>0</v>
      </c>
    </row>
    <row r="42" spans="1:2" ht="15">
      <c r="A42" s="55" t="s">
        <v>76</v>
      </c>
      <c r="B42" s="132">
        <v>0</v>
      </c>
    </row>
    <row r="43" spans="1:2" ht="15">
      <c r="A43" s="55" t="s">
        <v>77</v>
      </c>
      <c r="B43" s="132">
        <v>0</v>
      </c>
    </row>
    <row r="44" spans="1:2" ht="30">
      <c r="A44" s="55" t="s">
        <v>78</v>
      </c>
      <c r="B44" s="132">
        <v>0</v>
      </c>
    </row>
    <row r="45" spans="1:2" ht="15">
      <c r="A45" s="55" t="s">
        <v>79</v>
      </c>
      <c r="B45" s="132">
        <v>0</v>
      </c>
    </row>
    <row r="46" spans="1:2" s="50" customFormat="1" ht="15">
      <c r="A46" s="54" t="s">
        <v>80</v>
      </c>
      <c r="B46" s="49">
        <f>SUM(B48:B55)/8</f>
        <v>0</v>
      </c>
    </row>
    <row r="47" spans="1:2" s="50" customFormat="1" ht="15">
      <c r="A47" s="55" t="s">
        <v>81</v>
      </c>
      <c r="B47" s="49"/>
    </row>
    <row r="48" spans="1:2" ht="15">
      <c r="A48" s="55" t="s">
        <v>82</v>
      </c>
      <c r="B48" s="132">
        <v>0</v>
      </c>
    </row>
    <row r="49" spans="1:2" ht="14.25" customHeight="1">
      <c r="A49" s="55" t="s">
        <v>83</v>
      </c>
      <c r="B49" s="132">
        <v>0</v>
      </c>
    </row>
    <row r="50" spans="1:2" ht="15">
      <c r="A50" s="55" t="s">
        <v>84</v>
      </c>
      <c r="B50" s="132">
        <v>0</v>
      </c>
    </row>
    <row r="51" spans="1:2" ht="45">
      <c r="A51" s="55" t="s">
        <v>85</v>
      </c>
      <c r="B51" s="132">
        <v>0</v>
      </c>
    </row>
    <row r="52" spans="1:2" ht="30">
      <c r="A52" s="55" t="s">
        <v>86</v>
      </c>
      <c r="B52" s="132">
        <v>0</v>
      </c>
    </row>
    <row r="53" spans="1:2" ht="45">
      <c r="A53" s="55" t="s">
        <v>757</v>
      </c>
      <c r="B53" s="132">
        <v>0</v>
      </c>
    </row>
    <row r="54" spans="1:2" ht="30">
      <c r="A54" s="55" t="s">
        <v>758</v>
      </c>
      <c r="B54" s="132">
        <v>0</v>
      </c>
    </row>
    <row r="55" spans="1:2" ht="30">
      <c r="A55" s="55" t="s">
        <v>759</v>
      </c>
      <c r="B55" s="132">
        <v>0</v>
      </c>
    </row>
    <row r="56" ht="15.75" thickBot="1">
      <c r="A56" s="55"/>
    </row>
    <row r="57" spans="1:2" s="45" customFormat="1" ht="15" thickBot="1">
      <c r="A57" s="56" t="s">
        <v>760</v>
      </c>
      <c r="B57" s="57">
        <f>SUM(B58+B64)/2</f>
        <v>0</v>
      </c>
    </row>
    <row r="58" spans="1:2" s="50" customFormat="1" ht="30">
      <c r="A58" s="54" t="s">
        <v>761</v>
      </c>
      <c r="B58" s="49">
        <f>SUM(B60:B63)/4</f>
        <v>0</v>
      </c>
    </row>
    <row r="59" spans="1:2" s="50" customFormat="1" ht="15">
      <c r="A59" s="55" t="s">
        <v>762</v>
      </c>
      <c r="B59" s="49"/>
    </row>
    <row r="60" spans="1:2" ht="15">
      <c r="A60" s="55" t="s">
        <v>763</v>
      </c>
      <c r="B60" s="132">
        <v>0</v>
      </c>
    </row>
    <row r="61" spans="1:2" ht="30">
      <c r="A61" s="55" t="s">
        <v>764</v>
      </c>
      <c r="B61" s="132">
        <v>0</v>
      </c>
    </row>
    <row r="62" spans="1:2" ht="30">
      <c r="A62" s="55" t="s">
        <v>765</v>
      </c>
      <c r="B62" s="132">
        <v>0</v>
      </c>
    </row>
    <row r="63" spans="1:2" ht="30">
      <c r="A63" s="55" t="s">
        <v>766</v>
      </c>
      <c r="B63" s="132">
        <v>0</v>
      </c>
    </row>
    <row r="64" spans="1:2" s="50" customFormat="1" ht="30">
      <c r="A64" s="54" t="s">
        <v>767</v>
      </c>
      <c r="B64" s="49">
        <f>SUM(B66:B69)/4</f>
        <v>0</v>
      </c>
    </row>
    <row r="65" spans="1:2" s="50" customFormat="1" ht="15">
      <c r="A65" s="55" t="s">
        <v>768</v>
      </c>
      <c r="B65" s="49"/>
    </row>
    <row r="66" spans="1:2" ht="30">
      <c r="A66" s="55" t="s">
        <v>769</v>
      </c>
      <c r="B66" s="132">
        <v>0</v>
      </c>
    </row>
    <row r="67" spans="1:2" ht="30">
      <c r="A67" s="55" t="s">
        <v>770</v>
      </c>
      <c r="B67" s="132">
        <v>0</v>
      </c>
    </row>
    <row r="68" spans="1:2" ht="30">
      <c r="A68" s="55" t="s">
        <v>771</v>
      </c>
      <c r="B68" s="132">
        <v>0</v>
      </c>
    </row>
    <row r="69" spans="1:2" ht="15" hidden="1">
      <c r="A69" s="55"/>
      <c r="B69" s="134">
        <f>(B70*0.2)+(B72*0.8)</f>
        <v>0</v>
      </c>
    </row>
    <row r="70" spans="1:2" ht="15">
      <c r="A70" s="55" t="s">
        <v>772</v>
      </c>
      <c r="B70" s="132">
        <v>0</v>
      </c>
    </row>
    <row r="71" spans="1:2" ht="15" hidden="1">
      <c r="A71" s="55"/>
      <c r="B71" s="132"/>
    </row>
    <row r="72" spans="1:2" ht="30">
      <c r="A72" s="58" t="s">
        <v>773</v>
      </c>
      <c r="B72" s="132">
        <v>0</v>
      </c>
    </row>
    <row r="73" ht="15.75" thickBot="1">
      <c r="A73" s="58"/>
    </row>
    <row r="74" spans="1:2" s="45" customFormat="1" ht="29.25" thickBot="1">
      <c r="A74" s="56" t="s">
        <v>774</v>
      </c>
      <c r="B74" s="57">
        <f>SUM(B75+B86)/2</f>
        <v>0</v>
      </c>
    </row>
    <row r="75" spans="1:2" s="50" customFormat="1" ht="30">
      <c r="A75" s="54" t="s">
        <v>775</v>
      </c>
      <c r="B75" s="49">
        <f>SUM(B77:B85)/9</f>
        <v>0</v>
      </c>
    </row>
    <row r="76" spans="1:2" s="50" customFormat="1" ht="30">
      <c r="A76" s="55" t="s">
        <v>776</v>
      </c>
      <c r="B76" s="49"/>
    </row>
    <row r="77" spans="1:2" ht="15">
      <c r="A77" s="55" t="s">
        <v>777</v>
      </c>
      <c r="B77" s="132">
        <v>0</v>
      </c>
    </row>
    <row r="78" spans="1:2" ht="30">
      <c r="A78" s="55" t="s">
        <v>778</v>
      </c>
      <c r="B78" s="132">
        <v>0</v>
      </c>
    </row>
    <row r="79" spans="1:2" ht="15">
      <c r="A79" s="55" t="s">
        <v>779</v>
      </c>
      <c r="B79" s="132">
        <v>0</v>
      </c>
    </row>
    <row r="80" spans="1:2" ht="15">
      <c r="A80" s="55" t="s">
        <v>780</v>
      </c>
      <c r="B80" s="132">
        <v>0</v>
      </c>
    </row>
    <row r="81" spans="1:2" ht="30">
      <c r="A81" s="55" t="s">
        <v>781</v>
      </c>
      <c r="B81" s="132">
        <v>0</v>
      </c>
    </row>
    <row r="82" spans="1:2" ht="45">
      <c r="A82" s="55" t="s">
        <v>782</v>
      </c>
      <c r="B82" s="132">
        <v>0</v>
      </c>
    </row>
    <row r="83" spans="1:2" ht="30">
      <c r="A83" s="55" t="s">
        <v>783</v>
      </c>
      <c r="B83" s="132">
        <v>0</v>
      </c>
    </row>
    <row r="84" spans="1:2" ht="30">
      <c r="A84" s="55" t="s">
        <v>784</v>
      </c>
      <c r="B84" s="132">
        <v>0</v>
      </c>
    </row>
    <row r="85" spans="1:2" ht="15">
      <c r="A85" s="55" t="s">
        <v>785</v>
      </c>
      <c r="B85" s="132">
        <v>0</v>
      </c>
    </row>
    <row r="86" spans="1:2" s="50" customFormat="1" ht="30">
      <c r="A86" s="54" t="s">
        <v>786</v>
      </c>
      <c r="B86" s="49">
        <f>SUM(B88:B96)/9</f>
        <v>0</v>
      </c>
    </row>
    <row r="87" spans="1:2" s="50" customFormat="1" ht="30">
      <c r="A87" s="55" t="s">
        <v>776</v>
      </c>
      <c r="B87" s="49"/>
    </row>
    <row r="88" spans="1:2" ht="15">
      <c r="A88" s="55" t="s">
        <v>787</v>
      </c>
      <c r="B88" s="132">
        <v>0</v>
      </c>
    </row>
    <row r="89" spans="1:2" ht="15">
      <c r="A89" s="55" t="s">
        <v>788</v>
      </c>
      <c r="B89" s="132">
        <v>0</v>
      </c>
    </row>
    <row r="90" spans="1:2" ht="15">
      <c r="A90" s="55" t="s">
        <v>789</v>
      </c>
      <c r="B90" s="132">
        <v>0</v>
      </c>
    </row>
    <row r="91" spans="1:2" ht="30">
      <c r="A91" s="55" t="s">
        <v>790</v>
      </c>
      <c r="B91" s="132">
        <v>0</v>
      </c>
    </row>
    <row r="92" spans="1:2" ht="15">
      <c r="A92" s="55" t="s">
        <v>791</v>
      </c>
      <c r="B92" s="132">
        <v>0</v>
      </c>
    </row>
    <row r="93" spans="1:2" ht="30">
      <c r="A93" s="55" t="s">
        <v>792</v>
      </c>
      <c r="B93" s="132">
        <v>0</v>
      </c>
    </row>
    <row r="94" spans="1:2" ht="15">
      <c r="A94" s="55" t="s">
        <v>793</v>
      </c>
      <c r="B94" s="132">
        <v>0</v>
      </c>
    </row>
    <row r="95" spans="1:2" ht="15">
      <c r="A95" s="55" t="s">
        <v>794</v>
      </c>
      <c r="B95" s="132">
        <v>0</v>
      </c>
    </row>
    <row r="96" spans="1:2" ht="15">
      <c r="A96" s="55" t="s">
        <v>795</v>
      </c>
      <c r="B96" s="132">
        <v>0</v>
      </c>
    </row>
    <row r="97" ht="15.75" thickBot="1">
      <c r="A97" s="55"/>
    </row>
    <row r="98" spans="1:2" s="60" customFormat="1" ht="15" thickBot="1">
      <c r="A98" s="56" t="s">
        <v>796</v>
      </c>
      <c r="B98" s="59">
        <f>SUM(B99)</f>
        <v>0</v>
      </c>
    </row>
    <row r="99" spans="1:2" ht="30">
      <c r="A99" s="54" t="s">
        <v>797</v>
      </c>
      <c r="B99" s="61">
        <f>SUM(B101:B113)/13</f>
        <v>0</v>
      </c>
    </row>
    <row r="100" spans="1:2" ht="15">
      <c r="A100" s="55" t="s">
        <v>81</v>
      </c>
      <c r="B100" s="61"/>
    </row>
    <row r="101" spans="1:2" ht="30">
      <c r="A101" s="55" t="s">
        <v>798</v>
      </c>
      <c r="B101" s="132">
        <v>0</v>
      </c>
    </row>
    <row r="102" spans="1:2" ht="30">
      <c r="A102" s="55" t="s">
        <v>799</v>
      </c>
      <c r="B102" s="132">
        <v>0</v>
      </c>
    </row>
    <row r="103" spans="1:2" ht="15.75" customHeight="1">
      <c r="A103" s="55" t="s">
        <v>800</v>
      </c>
      <c r="B103" s="132">
        <v>0</v>
      </c>
    </row>
    <row r="104" spans="1:2" ht="15">
      <c r="A104" s="55" t="s">
        <v>801</v>
      </c>
      <c r="B104" s="132">
        <v>0</v>
      </c>
    </row>
    <row r="105" spans="1:2" ht="30">
      <c r="A105" s="55" t="s">
        <v>802</v>
      </c>
      <c r="B105" s="132">
        <v>0</v>
      </c>
    </row>
    <row r="106" spans="1:2" ht="15">
      <c r="A106" s="55" t="s">
        <v>803</v>
      </c>
      <c r="B106" s="132">
        <v>0</v>
      </c>
    </row>
    <row r="107" spans="1:2" ht="15">
      <c r="A107" s="55" t="s">
        <v>804</v>
      </c>
      <c r="B107" s="132">
        <v>0</v>
      </c>
    </row>
    <row r="108" spans="1:2" ht="30">
      <c r="A108" s="55" t="s">
        <v>805</v>
      </c>
      <c r="B108" s="132">
        <v>0</v>
      </c>
    </row>
    <row r="109" spans="1:2" ht="30">
      <c r="A109" s="55" t="s">
        <v>806</v>
      </c>
      <c r="B109" s="132">
        <v>0</v>
      </c>
    </row>
    <row r="110" spans="1:2" ht="15">
      <c r="A110" s="55" t="s">
        <v>807</v>
      </c>
      <c r="B110" s="132">
        <v>0</v>
      </c>
    </row>
    <row r="111" spans="1:2" ht="15">
      <c r="A111" s="55" t="s">
        <v>808</v>
      </c>
      <c r="B111" s="132">
        <v>0</v>
      </c>
    </row>
    <row r="112" spans="1:2" ht="30">
      <c r="A112" s="55" t="s">
        <v>809</v>
      </c>
      <c r="B112" s="132">
        <v>0</v>
      </c>
    </row>
    <row r="113" spans="1:2" ht="30">
      <c r="A113" s="55" t="s">
        <v>810</v>
      </c>
      <c r="B113" s="132">
        <v>0</v>
      </c>
    </row>
    <row r="114" ht="15.75" thickBot="1">
      <c r="A114" s="55"/>
    </row>
    <row r="115" spans="1:2" s="63" customFormat="1" ht="15" thickBot="1">
      <c r="A115" s="56" t="s">
        <v>971</v>
      </c>
      <c r="B115" s="62">
        <f>SUM(B116+B122)/2</f>
        <v>0</v>
      </c>
    </row>
    <row r="116" spans="1:2" s="50" customFormat="1" ht="30">
      <c r="A116" s="54" t="s">
        <v>972</v>
      </c>
      <c r="B116" s="49">
        <f>SUM(B118:B121)/4</f>
        <v>0</v>
      </c>
    </row>
    <row r="117" spans="1:2" s="50" customFormat="1" ht="15">
      <c r="A117" s="55" t="s">
        <v>973</v>
      </c>
      <c r="B117" s="49"/>
    </row>
    <row r="118" spans="1:2" ht="30">
      <c r="A118" s="55" t="s">
        <v>974</v>
      </c>
      <c r="B118" s="132">
        <v>0</v>
      </c>
    </row>
    <row r="119" spans="1:2" ht="30">
      <c r="A119" s="55" t="s">
        <v>975</v>
      </c>
      <c r="B119" s="132">
        <v>0</v>
      </c>
    </row>
    <row r="120" spans="1:2" ht="30">
      <c r="A120" s="55" t="s">
        <v>976</v>
      </c>
      <c r="B120" s="132">
        <v>0</v>
      </c>
    </row>
    <row r="121" spans="1:2" ht="30">
      <c r="A121" s="55" t="s">
        <v>977</v>
      </c>
      <c r="B121" s="132">
        <v>0</v>
      </c>
    </row>
    <row r="122" spans="1:2" s="50" customFormat="1" ht="31.5" customHeight="1">
      <c r="A122" s="54" t="s">
        <v>978</v>
      </c>
      <c r="B122" s="49">
        <f>SUM(B124:B126)/3</f>
        <v>0</v>
      </c>
    </row>
    <row r="123" spans="1:2" s="50" customFormat="1" ht="15">
      <c r="A123" s="55" t="s">
        <v>973</v>
      </c>
      <c r="B123" s="49"/>
    </row>
    <row r="124" spans="1:2" ht="15">
      <c r="A124" s="55" t="s">
        <v>979</v>
      </c>
      <c r="B124" s="132">
        <v>0</v>
      </c>
    </row>
    <row r="125" spans="1:2" ht="15">
      <c r="A125" s="55" t="s">
        <v>980</v>
      </c>
      <c r="B125" s="132">
        <v>0</v>
      </c>
    </row>
    <row r="126" spans="1:2" ht="15" hidden="1">
      <c r="A126" s="55"/>
      <c r="B126" s="134">
        <f>(B127*0.2)+(B128*0.8)</f>
        <v>0</v>
      </c>
    </row>
    <row r="127" spans="1:2" ht="30">
      <c r="A127" s="55" t="s">
        <v>981</v>
      </c>
      <c r="B127" s="132">
        <v>0</v>
      </c>
    </row>
    <row r="128" spans="1:2" ht="30">
      <c r="A128" s="58" t="s">
        <v>982</v>
      </c>
      <c r="B128" s="132">
        <v>0</v>
      </c>
    </row>
  </sheetData>
  <sheetProtection password="C1CD" sheet="1" objects="1" scenarios="1"/>
  <dataValidations count="2">
    <dataValidation type="whole" allowBlank="1" showErrorMessage="1" promptTitle="ERROR" prompt="Valor solo puede ser 0 o 1!" errorTitle="ERROR" error="Valor solo puede ser 0 o 1!" sqref="B71">
      <formula1>0</formula1>
      <formula2>1</formula2>
    </dataValidation>
    <dataValidation type="whole" allowBlank="1" showErrorMessage="1" promptTitle="ERROR" prompt="Valor solo puede ser 0 o 1!" errorTitle="ERROR" error="Valor deve ser 0 ou 1!" sqref="B6:B11 B13 B15 B16:B19 B20 B23:B32 B35:B45 B48:B55 B60 B61:B63 B66:B68 B72 B70 B77 B78:B82 B83 B84 B85 B88:B92 B93:B96 B101:B113 B118 B119:B121 B124 B125 B128 B127">
      <formula1>0</formula1>
      <formula2>1</formula2>
    </dataValidation>
  </dataValidations>
  <printOptions/>
  <pageMargins left="0.65" right="0.4" top="0.75" bottom="0.69" header="0.3" footer="0"/>
  <pageSetup horizontalDpi="300" verticalDpi="300" orientation="portrait" r:id="rId2"/>
  <headerFooter alignWithMargins="0">
    <oddHeader>&amp;C&amp;12FESP 1</oddHeader>
    <oddFooter>&amp;L&amp;"Times New Roman,Regular"&amp;9Anexo 1: Matriz para recolección de respuestas al instrumento de medición FESP&amp;R&amp;"Times New Roman,Regular"&amp;9Page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10"/>
  <dimension ref="A1:I121"/>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15">
      <c r="A1" s="65" t="s">
        <v>325</v>
      </c>
    </row>
    <row r="2" spans="1:2" s="45" customFormat="1" ht="14.25">
      <c r="A2" s="43" t="s">
        <v>58</v>
      </c>
      <c r="B2" s="66">
        <f>(B3+B29+B59)/3</f>
        <v>0</v>
      </c>
    </row>
    <row r="3" spans="1:2" s="45" customFormat="1" ht="14.25">
      <c r="A3" s="46" t="s">
        <v>370</v>
      </c>
      <c r="B3" s="67">
        <f>(B4+B17)/2</f>
        <v>0</v>
      </c>
    </row>
    <row r="4" spans="1:9" s="69" customFormat="1" ht="15">
      <c r="A4" s="48" t="s">
        <v>326</v>
      </c>
      <c r="B4" s="68">
        <f>SUM(B6:B16)/10</f>
        <v>0</v>
      </c>
      <c r="C4" s="50"/>
      <c r="D4" s="50"/>
      <c r="E4" s="50"/>
      <c r="F4" s="50"/>
      <c r="G4" s="50"/>
      <c r="H4" s="50"/>
      <c r="I4" s="50"/>
    </row>
    <row r="5" spans="1:9" s="77" customFormat="1" ht="15">
      <c r="A5" s="51" t="s">
        <v>327</v>
      </c>
      <c r="B5" s="70"/>
      <c r="C5" s="50"/>
      <c r="D5" s="50"/>
      <c r="E5" s="50"/>
      <c r="F5" s="50"/>
      <c r="G5" s="50"/>
      <c r="H5" s="50"/>
      <c r="I5" s="50"/>
    </row>
    <row r="6" spans="1:9" s="77" customFormat="1" ht="15">
      <c r="A6" s="51" t="s">
        <v>328</v>
      </c>
      <c r="B6" s="132">
        <v>0</v>
      </c>
      <c r="C6" s="33"/>
      <c r="D6" s="33"/>
      <c r="E6" s="33"/>
      <c r="F6" s="33"/>
      <c r="G6" s="33"/>
      <c r="H6" s="33"/>
      <c r="I6" s="33"/>
    </row>
    <row r="7" spans="1:9" s="77" customFormat="1" ht="30">
      <c r="A7" s="51" t="s">
        <v>329</v>
      </c>
      <c r="B7" s="132">
        <v>0</v>
      </c>
      <c r="C7" s="33"/>
      <c r="D7" s="33"/>
      <c r="E7" s="33"/>
      <c r="F7" s="33"/>
      <c r="G7" s="33"/>
      <c r="H7" s="33"/>
      <c r="I7" s="33"/>
    </row>
    <row r="8" spans="1:9" s="77" customFormat="1" ht="30">
      <c r="A8" s="51" t="s">
        <v>330</v>
      </c>
      <c r="B8" s="132">
        <v>0</v>
      </c>
      <c r="C8" s="33"/>
      <c r="D8" s="33"/>
      <c r="E8" s="33"/>
      <c r="F8" s="33"/>
      <c r="G8" s="33"/>
      <c r="H8" s="33"/>
      <c r="I8" s="33"/>
    </row>
    <row r="9" spans="1:9" s="77" customFormat="1" ht="30">
      <c r="A9" s="51" t="s">
        <v>331</v>
      </c>
      <c r="B9" s="132">
        <v>0</v>
      </c>
      <c r="C9" s="33"/>
      <c r="D9" s="33"/>
      <c r="E9" s="33"/>
      <c r="F9" s="33"/>
      <c r="G9" s="33"/>
      <c r="H9" s="33"/>
      <c r="I9" s="33"/>
    </row>
    <row r="10" spans="1:9" s="78" customFormat="1" ht="15">
      <c r="A10" s="51" t="s">
        <v>332</v>
      </c>
      <c r="B10" s="132">
        <v>0</v>
      </c>
      <c r="C10" s="33"/>
      <c r="D10" s="33"/>
      <c r="E10" s="33"/>
      <c r="F10" s="33"/>
      <c r="G10" s="33"/>
      <c r="H10" s="33"/>
      <c r="I10" s="33"/>
    </row>
    <row r="11" spans="1:9" s="77" customFormat="1" ht="30">
      <c r="A11" s="51" t="s">
        <v>333</v>
      </c>
      <c r="B11" s="132">
        <v>0</v>
      </c>
      <c r="C11" s="33"/>
      <c r="D11" s="33"/>
      <c r="E11" s="33"/>
      <c r="F11" s="33"/>
      <c r="G11" s="33"/>
      <c r="H11" s="33"/>
      <c r="I11" s="33"/>
    </row>
    <row r="12" spans="1:9" s="77" customFormat="1" ht="15" hidden="1">
      <c r="A12" s="51"/>
      <c r="B12" s="132"/>
      <c r="C12" s="33"/>
      <c r="D12" s="33"/>
      <c r="E12" s="33"/>
      <c r="F12" s="33"/>
      <c r="G12" s="33"/>
      <c r="H12" s="33"/>
      <c r="I12" s="33"/>
    </row>
    <row r="13" spans="1:9" s="79" customFormat="1" ht="30">
      <c r="A13" s="51" t="s">
        <v>334</v>
      </c>
      <c r="B13" s="132">
        <v>0</v>
      </c>
      <c r="C13" s="33"/>
      <c r="D13" s="33"/>
      <c r="E13" s="33"/>
      <c r="F13" s="33"/>
      <c r="G13" s="33"/>
      <c r="H13" s="33"/>
      <c r="I13" s="33"/>
    </row>
    <row r="14" spans="1:9" s="79" customFormat="1" ht="30">
      <c r="A14" s="51" t="s">
        <v>335</v>
      </c>
      <c r="B14" s="132">
        <v>0</v>
      </c>
      <c r="C14" s="33"/>
      <c r="D14" s="33"/>
      <c r="E14" s="33"/>
      <c r="F14" s="33"/>
      <c r="G14" s="33"/>
      <c r="H14" s="33"/>
      <c r="I14" s="33"/>
    </row>
    <row r="15" spans="1:9" s="69" customFormat="1" ht="30">
      <c r="A15" s="51" t="s">
        <v>336</v>
      </c>
      <c r="B15" s="132">
        <v>0</v>
      </c>
      <c r="C15" s="33"/>
      <c r="D15" s="33"/>
      <c r="E15" s="33"/>
      <c r="F15" s="33"/>
      <c r="G15" s="33"/>
      <c r="H15" s="33"/>
      <c r="I15" s="33"/>
    </row>
    <row r="16" spans="1:9" s="69" customFormat="1" ht="30">
      <c r="A16" s="51" t="s">
        <v>337</v>
      </c>
      <c r="B16" s="132">
        <v>0</v>
      </c>
      <c r="C16" s="33"/>
      <c r="D16" s="33"/>
      <c r="E16" s="33"/>
      <c r="F16" s="33"/>
      <c r="G16" s="33"/>
      <c r="H16" s="33"/>
      <c r="I16" s="33"/>
    </row>
    <row r="17" spans="1:9" s="80" customFormat="1" ht="30">
      <c r="A17" s="48" t="s">
        <v>338</v>
      </c>
      <c r="B17" s="68">
        <f>(B18+B23)/2</f>
        <v>0</v>
      </c>
      <c r="C17" s="33"/>
      <c r="D17" s="33"/>
      <c r="E17" s="33"/>
      <c r="F17" s="33"/>
      <c r="G17" s="33"/>
      <c r="H17" s="33"/>
      <c r="I17" s="33"/>
    </row>
    <row r="18" spans="1:9" s="71" customFormat="1" ht="15">
      <c r="A18" s="51" t="s">
        <v>81</v>
      </c>
      <c r="B18" s="25">
        <f>(B19*0.2)+(B20*0.8)</f>
        <v>0</v>
      </c>
      <c r="C18" s="33"/>
      <c r="D18" s="33"/>
      <c r="E18" s="33"/>
      <c r="F18" s="33"/>
      <c r="G18" s="33"/>
      <c r="H18" s="33"/>
      <c r="I18" s="33"/>
    </row>
    <row r="19" spans="1:9" s="81" customFormat="1" ht="30">
      <c r="A19" s="51" t="s">
        <v>339</v>
      </c>
      <c r="B19" s="132">
        <v>0</v>
      </c>
      <c r="C19" s="33"/>
      <c r="D19" s="33"/>
      <c r="E19" s="33"/>
      <c r="F19" s="33"/>
      <c r="G19" s="33"/>
      <c r="H19" s="33"/>
      <c r="I19" s="33"/>
    </row>
    <row r="20" spans="1:9" s="81" customFormat="1" ht="15">
      <c r="A20" s="52" t="s">
        <v>340</v>
      </c>
      <c r="B20" s="18">
        <f>SUM(B21:B22)/2</f>
        <v>0</v>
      </c>
      <c r="C20" s="33"/>
      <c r="D20" s="33"/>
      <c r="E20" s="33"/>
      <c r="F20" s="33"/>
      <c r="G20" s="33"/>
      <c r="H20" s="33"/>
      <c r="I20" s="33"/>
    </row>
    <row r="21" spans="1:9" s="81" customFormat="1" ht="15">
      <c r="A21" s="52" t="s">
        <v>341</v>
      </c>
      <c r="B21" s="132">
        <v>0</v>
      </c>
      <c r="C21" s="33"/>
      <c r="D21" s="33"/>
      <c r="E21" s="33"/>
      <c r="F21" s="33"/>
      <c r="G21" s="33"/>
      <c r="H21" s="33"/>
      <c r="I21" s="33"/>
    </row>
    <row r="22" spans="1:9" s="81" customFormat="1" ht="15">
      <c r="A22" s="52" t="s">
        <v>342</v>
      </c>
      <c r="B22" s="132">
        <v>0</v>
      </c>
      <c r="C22" s="33"/>
      <c r="D22" s="33"/>
      <c r="E22" s="33"/>
      <c r="F22" s="33"/>
      <c r="G22" s="33"/>
      <c r="H22" s="33"/>
      <c r="I22" s="33"/>
    </row>
    <row r="23" spans="1:9" s="81" customFormat="1" ht="15" hidden="1">
      <c r="A23" s="52"/>
      <c r="B23" s="70">
        <f>(B24*0.2)+(B25*0.8)</f>
        <v>0</v>
      </c>
      <c r="C23" s="33"/>
      <c r="D23" s="33"/>
      <c r="E23" s="33"/>
      <c r="F23" s="33"/>
      <c r="G23" s="33"/>
      <c r="H23" s="33"/>
      <c r="I23" s="33"/>
    </row>
    <row r="24" spans="1:9" s="71" customFormat="1" ht="15">
      <c r="A24" s="51" t="s">
        <v>343</v>
      </c>
      <c r="B24" s="132">
        <v>0</v>
      </c>
      <c r="C24" s="33"/>
      <c r="D24" s="33"/>
      <c r="E24" s="33"/>
      <c r="F24" s="33"/>
      <c r="G24" s="33"/>
      <c r="H24" s="33"/>
      <c r="I24" s="33"/>
    </row>
    <row r="25" spans="1:9" s="71" customFormat="1" ht="15">
      <c r="A25" s="52" t="s">
        <v>913</v>
      </c>
      <c r="B25" s="18">
        <f>SUM(B26:B27)/2</f>
        <v>0</v>
      </c>
      <c r="C25" s="33"/>
      <c r="D25" s="33"/>
      <c r="E25" s="33"/>
      <c r="F25" s="33"/>
      <c r="G25" s="33"/>
      <c r="H25" s="33"/>
      <c r="I25" s="33"/>
    </row>
    <row r="26" spans="1:9" s="71" customFormat="1" ht="15">
      <c r="A26" s="52" t="s">
        <v>344</v>
      </c>
      <c r="B26" s="132">
        <v>0</v>
      </c>
      <c r="C26" s="33"/>
      <c r="D26" s="33"/>
      <c r="E26" s="33"/>
      <c r="F26" s="33"/>
      <c r="G26" s="33"/>
      <c r="H26" s="33"/>
      <c r="I26" s="33"/>
    </row>
    <row r="27" spans="1:9" s="71" customFormat="1" ht="15">
      <c r="A27" s="52" t="s">
        <v>345</v>
      </c>
      <c r="B27" s="132">
        <v>0</v>
      </c>
      <c r="C27" s="33"/>
      <c r="D27" s="33"/>
      <c r="E27" s="33"/>
      <c r="F27" s="33"/>
      <c r="G27" s="33"/>
      <c r="H27" s="33"/>
      <c r="I27" s="33"/>
    </row>
    <row r="28" spans="1:9" s="71" customFormat="1" ht="15">
      <c r="A28" s="52"/>
      <c r="B28" s="82"/>
      <c r="C28" s="33"/>
      <c r="D28" s="33"/>
      <c r="E28" s="33"/>
      <c r="F28" s="33"/>
      <c r="G28" s="33"/>
      <c r="H28" s="33"/>
      <c r="I28" s="33"/>
    </row>
    <row r="29" spans="1:9" s="73" customFormat="1" ht="14.25">
      <c r="A29" s="46" t="s">
        <v>346</v>
      </c>
      <c r="B29" s="67">
        <f>(B30+B47)/2</f>
        <v>0</v>
      </c>
      <c r="C29" s="33"/>
      <c r="D29" s="33"/>
      <c r="E29" s="33"/>
      <c r="F29" s="33"/>
      <c r="G29" s="33"/>
      <c r="H29" s="33"/>
      <c r="I29" s="33"/>
    </row>
    <row r="30" spans="1:9" s="69" customFormat="1" ht="30">
      <c r="A30" s="48" t="s">
        <v>347</v>
      </c>
      <c r="B30" s="68">
        <f>(B31+B35+B40)/3</f>
        <v>0</v>
      </c>
      <c r="C30" s="50"/>
      <c r="D30" s="50"/>
      <c r="E30" s="50"/>
      <c r="F30" s="50"/>
      <c r="G30" s="50"/>
      <c r="H30" s="50"/>
      <c r="I30" s="50"/>
    </row>
    <row r="31" spans="1:9" s="69" customFormat="1" ht="15">
      <c r="A31" s="51" t="s">
        <v>81</v>
      </c>
      <c r="B31" s="18">
        <f>(B32*0.2)+(B34*0.8)</f>
        <v>0</v>
      </c>
      <c r="C31" s="50"/>
      <c r="D31" s="50"/>
      <c r="E31" s="50"/>
      <c r="F31" s="50"/>
      <c r="G31" s="50"/>
      <c r="H31" s="50"/>
      <c r="I31" s="50"/>
    </row>
    <row r="32" spans="1:9" s="71" customFormat="1" ht="30">
      <c r="A32" s="51" t="s">
        <v>348</v>
      </c>
      <c r="B32" s="132">
        <v>0</v>
      </c>
      <c r="C32" s="33"/>
      <c r="D32" s="33"/>
      <c r="E32" s="33"/>
      <c r="F32" s="33"/>
      <c r="G32" s="33"/>
      <c r="H32" s="33"/>
      <c r="I32" s="33"/>
    </row>
    <row r="33" spans="1:2" ht="15">
      <c r="A33" s="52" t="s">
        <v>566</v>
      </c>
      <c r="B33" s="70"/>
    </row>
    <row r="34" spans="1:2" ht="16.5" customHeight="1">
      <c r="A34" s="52" t="s">
        <v>349</v>
      </c>
      <c r="B34" s="132">
        <v>0</v>
      </c>
    </row>
    <row r="35" spans="1:2" ht="15" hidden="1">
      <c r="A35" s="52"/>
      <c r="B35" s="70">
        <f>(B36*0.2)+(B37*0.8)</f>
        <v>0</v>
      </c>
    </row>
    <row r="36" spans="1:9" s="71" customFormat="1" ht="45">
      <c r="A36" s="51" t="s">
        <v>1071</v>
      </c>
      <c r="B36" s="132">
        <v>0</v>
      </c>
      <c r="C36" s="33"/>
      <c r="D36" s="33"/>
      <c r="E36" s="33"/>
      <c r="F36" s="33"/>
      <c r="G36" s="33"/>
      <c r="H36" s="33"/>
      <c r="I36" s="33"/>
    </row>
    <row r="37" spans="1:9" s="76" customFormat="1" ht="15">
      <c r="A37" s="52" t="s">
        <v>1072</v>
      </c>
      <c r="B37" s="25">
        <f>SUM(B38:B39)/2</f>
        <v>0</v>
      </c>
      <c r="C37" s="33"/>
      <c r="D37" s="33"/>
      <c r="E37" s="33"/>
      <c r="F37" s="33"/>
      <c r="G37" s="33"/>
      <c r="H37" s="33"/>
      <c r="I37" s="33"/>
    </row>
    <row r="38" spans="1:9" s="76" customFormat="1" ht="15">
      <c r="A38" s="52" t="s">
        <v>1073</v>
      </c>
      <c r="B38" s="132">
        <v>0</v>
      </c>
      <c r="C38" s="33"/>
      <c r="D38" s="33"/>
      <c r="E38" s="33"/>
      <c r="F38" s="33"/>
      <c r="G38" s="33"/>
      <c r="H38" s="33"/>
      <c r="I38" s="33"/>
    </row>
    <row r="39" spans="1:9" s="76" customFormat="1" ht="15">
      <c r="A39" s="52" t="s">
        <v>1074</v>
      </c>
      <c r="B39" s="132">
        <v>0</v>
      </c>
      <c r="C39" s="33"/>
      <c r="D39" s="33"/>
      <c r="E39" s="33"/>
      <c r="F39" s="33"/>
      <c r="G39" s="33"/>
      <c r="H39" s="33"/>
      <c r="I39" s="33"/>
    </row>
    <row r="40" spans="1:9" s="76" customFormat="1" ht="15" hidden="1">
      <c r="A40" s="52"/>
      <c r="B40" s="70">
        <f>(B41*0.2)+(B42*0.8)</f>
        <v>0</v>
      </c>
      <c r="C40" s="33"/>
      <c r="D40" s="33"/>
      <c r="E40" s="33"/>
      <c r="F40" s="33"/>
      <c r="G40" s="33"/>
      <c r="H40" s="33"/>
      <c r="I40" s="33"/>
    </row>
    <row r="41" spans="1:9" s="71" customFormat="1" ht="30">
      <c r="A41" s="51" t="s">
        <v>1075</v>
      </c>
      <c r="B41" s="132">
        <v>0</v>
      </c>
      <c r="C41" s="33"/>
      <c r="D41" s="33"/>
      <c r="E41" s="33"/>
      <c r="F41" s="33"/>
      <c r="G41" s="33"/>
      <c r="H41" s="33"/>
      <c r="I41" s="33"/>
    </row>
    <row r="42" spans="1:9" ht="15">
      <c r="A42" s="31" t="s">
        <v>1076</v>
      </c>
      <c r="B42" s="25">
        <f>SUM(B43:B46)/4</f>
        <v>0</v>
      </c>
      <c r="C42" s="50"/>
      <c r="D42" s="50"/>
      <c r="E42" s="50"/>
      <c r="F42" s="50"/>
      <c r="G42" s="50"/>
      <c r="H42" s="50"/>
      <c r="I42" s="50"/>
    </row>
    <row r="43" spans="1:9" s="76" customFormat="1" ht="30">
      <c r="A43" s="52" t="s">
        <v>869</v>
      </c>
      <c r="B43" s="132">
        <v>0</v>
      </c>
      <c r="C43" s="50"/>
      <c r="D43" s="50"/>
      <c r="E43" s="50"/>
      <c r="F43" s="50"/>
      <c r="G43" s="50"/>
      <c r="H43" s="50"/>
      <c r="I43" s="50"/>
    </row>
    <row r="44" spans="1:9" s="76" customFormat="1" ht="30">
      <c r="A44" s="52" t="s">
        <v>870</v>
      </c>
      <c r="B44" s="132">
        <v>0</v>
      </c>
      <c r="C44" s="33"/>
      <c r="D44" s="33"/>
      <c r="E44" s="33"/>
      <c r="F44" s="33"/>
      <c r="G44" s="33"/>
      <c r="H44" s="33"/>
      <c r="I44" s="33"/>
    </row>
    <row r="45" spans="1:9" s="76" customFormat="1" ht="30">
      <c r="A45" s="52" t="s">
        <v>871</v>
      </c>
      <c r="B45" s="132">
        <v>0</v>
      </c>
      <c r="C45" s="33"/>
      <c r="D45" s="33"/>
      <c r="E45" s="33"/>
      <c r="F45" s="33"/>
      <c r="G45" s="33"/>
      <c r="H45" s="33"/>
      <c r="I45" s="33"/>
    </row>
    <row r="46" spans="1:9" s="76" customFormat="1" ht="30">
      <c r="A46" s="52" t="s">
        <v>872</v>
      </c>
      <c r="B46" s="132">
        <v>0</v>
      </c>
      <c r="C46" s="33"/>
      <c r="D46" s="33"/>
      <c r="E46" s="33"/>
      <c r="F46" s="33"/>
      <c r="G46" s="33"/>
      <c r="H46" s="33"/>
      <c r="I46" s="33"/>
    </row>
    <row r="47" spans="1:9" s="69" customFormat="1" ht="30">
      <c r="A47" s="48" t="s">
        <v>873</v>
      </c>
      <c r="B47" s="68">
        <f>SUM(B49:B57)/9</f>
        <v>0</v>
      </c>
      <c r="C47" s="33"/>
      <c r="D47" s="33"/>
      <c r="E47" s="33"/>
      <c r="F47" s="33"/>
      <c r="G47" s="33"/>
      <c r="H47" s="33"/>
      <c r="I47" s="33"/>
    </row>
    <row r="48" spans="1:9" s="71" customFormat="1" ht="15">
      <c r="A48" s="51" t="s">
        <v>874</v>
      </c>
      <c r="B48" s="68"/>
      <c r="C48" s="33"/>
      <c r="D48" s="33"/>
      <c r="E48" s="33"/>
      <c r="F48" s="33"/>
      <c r="G48" s="33"/>
      <c r="H48" s="33"/>
      <c r="I48" s="33"/>
    </row>
    <row r="49" spans="1:9" s="71" customFormat="1" ht="30">
      <c r="A49" s="51" t="s">
        <v>875</v>
      </c>
      <c r="B49" s="132">
        <v>0</v>
      </c>
      <c r="C49" s="33"/>
      <c r="D49" s="33"/>
      <c r="E49" s="33"/>
      <c r="F49" s="33"/>
      <c r="G49" s="33"/>
      <c r="H49" s="33"/>
      <c r="I49" s="33"/>
    </row>
    <row r="50" spans="1:9" s="71" customFormat="1" ht="30">
      <c r="A50" s="51" t="s">
        <v>876</v>
      </c>
      <c r="B50" s="132">
        <v>0</v>
      </c>
      <c r="C50" s="33"/>
      <c r="D50" s="33"/>
      <c r="E50" s="33"/>
      <c r="F50" s="33"/>
      <c r="G50" s="33"/>
      <c r="H50" s="33"/>
      <c r="I50" s="33"/>
    </row>
    <row r="51" spans="1:9" s="71" customFormat="1" ht="30">
      <c r="A51" s="51" t="s">
        <v>381</v>
      </c>
      <c r="B51" s="132">
        <v>0</v>
      </c>
      <c r="C51" s="33"/>
      <c r="D51" s="33"/>
      <c r="E51" s="33"/>
      <c r="F51" s="33"/>
      <c r="G51" s="33"/>
      <c r="H51" s="33"/>
      <c r="I51" s="33"/>
    </row>
    <row r="52" spans="1:9" s="71" customFormat="1" ht="30">
      <c r="A52" s="51" t="s">
        <v>382</v>
      </c>
      <c r="B52" s="132">
        <v>0</v>
      </c>
      <c r="C52" s="33"/>
      <c r="D52" s="33"/>
      <c r="E52" s="33"/>
      <c r="F52" s="33"/>
      <c r="G52" s="33"/>
      <c r="H52" s="33"/>
      <c r="I52" s="33"/>
    </row>
    <row r="53" spans="1:9" s="71" customFormat="1" ht="30">
      <c r="A53" s="51" t="s">
        <v>383</v>
      </c>
      <c r="B53" s="132">
        <v>0</v>
      </c>
      <c r="C53" s="33"/>
      <c r="D53" s="33"/>
      <c r="E53" s="33"/>
      <c r="F53" s="33"/>
      <c r="G53" s="33"/>
      <c r="H53" s="33"/>
      <c r="I53" s="33"/>
    </row>
    <row r="54" spans="1:9" s="71" customFormat="1" ht="45">
      <c r="A54" s="51" t="s">
        <v>384</v>
      </c>
      <c r="B54" s="132">
        <v>0</v>
      </c>
      <c r="C54" s="50"/>
      <c r="D54" s="50"/>
      <c r="E54" s="50"/>
      <c r="F54" s="50"/>
      <c r="G54" s="50"/>
      <c r="H54" s="50"/>
      <c r="I54" s="50"/>
    </row>
    <row r="55" spans="1:9" s="71" customFormat="1" ht="30">
      <c r="A55" s="51" t="s">
        <v>385</v>
      </c>
      <c r="B55" s="132">
        <v>0</v>
      </c>
      <c r="C55" s="50"/>
      <c r="D55" s="50"/>
      <c r="E55" s="50"/>
      <c r="F55" s="50"/>
      <c r="G55" s="50"/>
      <c r="H55" s="50"/>
      <c r="I55" s="50"/>
    </row>
    <row r="56" spans="1:9" s="71" customFormat="1" ht="45">
      <c r="A56" s="51" t="s">
        <v>386</v>
      </c>
      <c r="B56" s="132">
        <v>0</v>
      </c>
      <c r="C56" s="33"/>
      <c r="D56" s="33"/>
      <c r="E56" s="33"/>
      <c r="F56" s="33"/>
      <c r="G56" s="33"/>
      <c r="H56" s="33"/>
      <c r="I56" s="33"/>
    </row>
    <row r="57" spans="1:9" s="71" customFormat="1" ht="45">
      <c r="A57" s="51" t="s">
        <v>387</v>
      </c>
      <c r="B57" s="132">
        <v>0</v>
      </c>
      <c r="C57" s="33"/>
      <c r="D57" s="33"/>
      <c r="E57" s="33"/>
      <c r="F57" s="33"/>
      <c r="G57" s="33"/>
      <c r="H57" s="33"/>
      <c r="I57" s="33"/>
    </row>
    <row r="59" spans="1:9" s="73" customFormat="1" ht="28.5">
      <c r="A59" s="46" t="s">
        <v>388</v>
      </c>
      <c r="B59" s="67">
        <f>(B60+B68+B72)/3</f>
        <v>0</v>
      </c>
      <c r="C59" s="33"/>
      <c r="D59" s="33"/>
      <c r="E59" s="33"/>
      <c r="F59" s="33"/>
      <c r="G59" s="33"/>
      <c r="H59" s="33"/>
      <c r="I59" s="33"/>
    </row>
    <row r="60" spans="1:9" s="69" customFormat="1" ht="30">
      <c r="A60" s="48" t="s">
        <v>389</v>
      </c>
      <c r="B60" s="68">
        <f>SUM(B62:B67)/6</f>
        <v>0</v>
      </c>
      <c r="C60" s="33"/>
      <c r="D60" s="33"/>
      <c r="E60" s="33"/>
      <c r="F60" s="33"/>
      <c r="G60" s="33"/>
      <c r="H60" s="33"/>
      <c r="I60" s="33"/>
    </row>
    <row r="61" spans="1:2" ht="15">
      <c r="A61" s="51" t="s">
        <v>390</v>
      </c>
      <c r="B61" s="70"/>
    </row>
    <row r="62" spans="1:2" ht="15">
      <c r="A62" s="51" t="s">
        <v>391</v>
      </c>
      <c r="B62" s="132">
        <v>0</v>
      </c>
    </row>
    <row r="63" spans="1:2" ht="15">
      <c r="A63" s="51" t="s">
        <v>392</v>
      </c>
      <c r="B63" s="132">
        <v>0</v>
      </c>
    </row>
    <row r="64" spans="1:2" ht="15">
      <c r="A64" s="51" t="s">
        <v>393</v>
      </c>
      <c r="B64" s="132">
        <v>0</v>
      </c>
    </row>
    <row r="65" spans="1:9" ht="15">
      <c r="A65" s="51" t="s">
        <v>394</v>
      </c>
      <c r="B65" s="132">
        <v>0</v>
      </c>
      <c r="C65" s="45"/>
      <c r="D65" s="45"/>
      <c r="E65" s="45"/>
      <c r="F65" s="45"/>
      <c r="G65" s="45"/>
      <c r="H65" s="45"/>
      <c r="I65" s="45"/>
    </row>
    <row r="66" spans="1:9" ht="15">
      <c r="A66" s="51" t="s">
        <v>395</v>
      </c>
      <c r="B66" s="132">
        <v>0</v>
      </c>
      <c r="C66" s="50"/>
      <c r="D66" s="50"/>
      <c r="E66" s="50"/>
      <c r="F66" s="50"/>
      <c r="G66" s="50"/>
      <c r="H66" s="50"/>
      <c r="I66" s="50"/>
    </row>
    <row r="67" spans="1:2" ht="15">
      <c r="A67" s="51" t="s">
        <v>396</v>
      </c>
      <c r="B67" s="132">
        <v>0</v>
      </c>
    </row>
    <row r="68" spans="1:9" s="69" customFormat="1" ht="30">
      <c r="A68" s="48" t="s">
        <v>397</v>
      </c>
      <c r="B68" s="68">
        <f>SUM(B70:B71)/2</f>
        <v>0</v>
      </c>
      <c r="C68" s="33"/>
      <c r="D68" s="33"/>
      <c r="E68" s="33"/>
      <c r="F68" s="33"/>
      <c r="G68" s="33"/>
      <c r="H68" s="33"/>
      <c r="I68" s="33"/>
    </row>
    <row r="69" spans="1:2" ht="15">
      <c r="A69" s="51" t="s">
        <v>107</v>
      </c>
      <c r="B69" s="70"/>
    </row>
    <row r="70" spans="1:2" ht="30">
      <c r="A70" s="51" t="s">
        <v>398</v>
      </c>
      <c r="B70" s="132">
        <v>0</v>
      </c>
    </row>
    <row r="71" spans="1:9" ht="45">
      <c r="A71" s="51" t="s">
        <v>399</v>
      </c>
      <c r="B71" s="132">
        <v>0</v>
      </c>
      <c r="C71" s="50"/>
      <c r="D71" s="50"/>
      <c r="E71" s="50"/>
      <c r="F71" s="50"/>
      <c r="G71" s="50"/>
      <c r="H71" s="50"/>
      <c r="I71" s="50"/>
    </row>
    <row r="72" spans="1:2" ht="45">
      <c r="A72" s="48" t="s">
        <v>400</v>
      </c>
      <c r="B72" s="68">
        <f>SUM(B73+B82+B88)/3</f>
        <v>0</v>
      </c>
    </row>
    <row r="73" spans="1:2" ht="15">
      <c r="A73" s="51" t="s">
        <v>973</v>
      </c>
      <c r="B73" s="18">
        <f>(B74*0.2)+(B75*0.8)</f>
        <v>0</v>
      </c>
    </row>
    <row r="74" spans="1:2" ht="30">
      <c r="A74" s="51" t="s">
        <v>401</v>
      </c>
      <c r="B74" s="132">
        <v>0</v>
      </c>
    </row>
    <row r="75" spans="1:2" ht="15">
      <c r="A75" s="52" t="s">
        <v>402</v>
      </c>
      <c r="B75" s="83">
        <f>SUM(B76:B81)/6</f>
        <v>0</v>
      </c>
    </row>
    <row r="76" spans="1:2" ht="15">
      <c r="A76" s="52" t="s">
        <v>403</v>
      </c>
      <c r="B76" s="132">
        <v>0</v>
      </c>
    </row>
    <row r="77" spans="1:2" ht="15">
      <c r="A77" s="52" t="s">
        <v>404</v>
      </c>
      <c r="B77" s="132">
        <v>0</v>
      </c>
    </row>
    <row r="78" spans="1:2" ht="15">
      <c r="A78" s="52" t="s">
        <v>405</v>
      </c>
      <c r="B78" s="132">
        <v>0</v>
      </c>
    </row>
    <row r="79" spans="1:9" ht="15">
      <c r="A79" s="52" t="s">
        <v>406</v>
      </c>
      <c r="B79" s="132">
        <v>0</v>
      </c>
      <c r="C79" s="45"/>
      <c r="D79" s="45"/>
      <c r="E79" s="45"/>
      <c r="F79" s="45"/>
      <c r="G79" s="45"/>
      <c r="H79" s="45"/>
      <c r="I79" s="45"/>
    </row>
    <row r="80" spans="1:9" ht="15">
      <c r="A80" s="52" t="s">
        <v>407</v>
      </c>
      <c r="B80" s="132">
        <v>0</v>
      </c>
      <c r="C80" s="50"/>
      <c r="D80" s="50"/>
      <c r="E80" s="50"/>
      <c r="F80" s="50"/>
      <c r="G80" s="50"/>
      <c r="H80" s="50"/>
      <c r="I80" s="50"/>
    </row>
    <row r="81" spans="1:2" ht="15">
      <c r="A81" s="52" t="s">
        <v>408</v>
      </c>
      <c r="B81" s="132">
        <v>0</v>
      </c>
    </row>
    <row r="82" spans="1:2" ht="15" hidden="1">
      <c r="A82" s="52"/>
      <c r="B82" s="135">
        <f>(B83*0.2)+(B84*0.8)</f>
        <v>0</v>
      </c>
    </row>
    <row r="83" spans="1:2" ht="30">
      <c r="A83" s="51" t="s">
        <v>409</v>
      </c>
      <c r="B83" s="132">
        <v>0</v>
      </c>
    </row>
    <row r="84" spans="1:2" ht="15">
      <c r="A84" s="52" t="s">
        <v>410</v>
      </c>
      <c r="B84" s="18">
        <f>SUM(B85:B87)/3</f>
        <v>0</v>
      </c>
    </row>
    <row r="85" spans="1:2" ht="15">
      <c r="A85" s="52" t="s">
        <v>411</v>
      </c>
      <c r="B85" s="132">
        <v>0</v>
      </c>
    </row>
    <row r="86" spans="1:2" ht="15">
      <c r="A86" s="52" t="s">
        <v>412</v>
      </c>
      <c r="B86" s="132">
        <v>0</v>
      </c>
    </row>
    <row r="87" spans="1:2" ht="15">
      <c r="A87" s="52" t="s">
        <v>413</v>
      </c>
      <c r="B87" s="132">
        <v>0</v>
      </c>
    </row>
    <row r="88" spans="1:2" ht="15" hidden="1">
      <c r="A88" s="52"/>
      <c r="B88" s="135">
        <f>(B89*0.2)+(B91*0.8)</f>
        <v>0</v>
      </c>
    </row>
    <row r="89" spans="1:2" ht="30">
      <c r="A89" s="51" t="s">
        <v>414</v>
      </c>
      <c r="B89" s="132">
        <v>0</v>
      </c>
    </row>
    <row r="90" spans="1:9" ht="15">
      <c r="A90" s="52" t="s">
        <v>566</v>
      </c>
      <c r="B90" s="18"/>
      <c r="C90" s="50"/>
      <c r="D90" s="50"/>
      <c r="E90" s="50"/>
      <c r="F90" s="50"/>
      <c r="G90" s="50"/>
      <c r="H90" s="50"/>
      <c r="I90" s="50"/>
    </row>
    <row r="91" spans="1:2" ht="30">
      <c r="A91" s="52" t="s">
        <v>415</v>
      </c>
      <c r="B91" s="132">
        <v>0</v>
      </c>
    </row>
    <row r="100" spans="3:9" ht="15">
      <c r="C100" s="60"/>
      <c r="D100" s="60"/>
      <c r="E100" s="60"/>
      <c r="F100" s="60"/>
      <c r="G100" s="60"/>
      <c r="H100" s="60"/>
      <c r="I100" s="60"/>
    </row>
    <row r="115" spans="3:9" ht="15">
      <c r="C115" s="63"/>
      <c r="D115" s="63"/>
      <c r="E115" s="63"/>
      <c r="F115" s="63"/>
      <c r="G115" s="63"/>
      <c r="H115" s="63"/>
      <c r="I115" s="63"/>
    </row>
    <row r="116" spans="3:9" ht="15">
      <c r="C116" s="50"/>
      <c r="D116" s="50"/>
      <c r="E116" s="50"/>
      <c r="F116" s="50"/>
      <c r="G116" s="50"/>
      <c r="H116" s="50"/>
      <c r="I116" s="50"/>
    </row>
    <row r="121" spans="3:9" ht="15">
      <c r="C121" s="50"/>
      <c r="D121" s="50"/>
      <c r="E121" s="50"/>
      <c r="F121" s="50"/>
      <c r="G121" s="50"/>
      <c r="H121" s="50"/>
      <c r="I121" s="50"/>
    </row>
  </sheetData>
  <sheetProtection password="C1CD" sheet="1" objects="1" scenarios="1"/>
  <dataValidations count="2">
    <dataValidation type="whole" allowBlank="1" showErrorMessage="1" promptTitle="ERROR" prompt="Valor solo puede ser 0 o 1!" errorTitle="ERROR" error="Valor solo puede ser 0 o 1!" sqref="B12">
      <formula1>0</formula1>
      <formula2>1</formula2>
    </dataValidation>
    <dataValidation type="whole" allowBlank="1" showErrorMessage="1" promptTitle="ERROR" prompt="Valor solo puede ser 0 o 1!" errorTitle="ERROR" error="Valor deve ser 0 ou 1!" sqref="B6 B7:B11 B13:B16 B19 B21 B22 B24 B26 B27 B32 B34 B36 B38 B39 B41 B43:B46 B49:B56 B57 B62:B67 B70:B71 B74 B76:B80 B81 B83 B85:B86 B87 B89 B91">
      <formula1>0</formula1>
      <formula2>1</formula2>
    </dataValidation>
  </dataValidations>
  <printOptions/>
  <pageMargins left="0.75" right="0.75" top="1" bottom="1"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1"/>
  <dimension ref="A1:I135"/>
  <sheetViews>
    <sheetView workbookViewId="0" topLeftCell="A1">
      <selection activeCell="A7" sqref="A7"/>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11.57421875" style="19" customWidth="1"/>
  </cols>
  <sheetData>
    <row r="1" ht="15">
      <c r="A1" s="65" t="s">
        <v>889</v>
      </c>
    </row>
    <row r="2" spans="1:2" s="45" customFormat="1" ht="14.25">
      <c r="A2" s="43" t="s">
        <v>59</v>
      </c>
      <c r="B2" s="66">
        <f>(B3+B47+B81+B114)/4</f>
        <v>0</v>
      </c>
    </row>
    <row r="3" spans="1:2" s="45" customFormat="1" ht="14.25">
      <c r="A3" s="46" t="s">
        <v>371</v>
      </c>
      <c r="B3" s="67">
        <f>(B4+B13+B22+B41)/4</f>
        <v>0</v>
      </c>
    </row>
    <row r="4" spans="1:9" s="69" customFormat="1" ht="30">
      <c r="A4" s="48" t="s">
        <v>416</v>
      </c>
      <c r="B4" s="68">
        <f>SUM(B6:B9)/4</f>
        <v>0</v>
      </c>
      <c r="C4" s="50"/>
      <c r="D4" s="50"/>
      <c r="E4" s="50"/>
      <c r="F4" s="50"/>
      <c r="G4" s="50"/>
      <c r="H4" s="50"/>
      <c r="I4" s="50"/>
    </row>
    <row r="5" spans="1:9" s="71" customFormat="1" ht="15">
      <c r="A5" s="51" t="s">
        <v>874</v>
      </c>
      <c r="B5" s="70"/>
      <c r="C5" s="50"/>
      <c r="D5" s="50"/>
      <c r="E5" s="50"/>
      <c r="F5" s="50"/>
      <c r="G5" s="50"/>
      <c r="H5" s="50"/>
      <c r="I5" s="50"/>
    </row>
    <row r="6" spans="1:9" s="71" customFormat="1" ht="30">
      <c r="A6" s="51" t="s">
        <v>417</v>
      </c>
      <c r="B6" s="132">
        <v>0</v>
      </c>
      <c r="C6" s="33"/>
      <c r="D6" s="33"/>
      <c r="E6" s="33"/>
      <c r="F6" s="33"/>
      <c r="G6" s="33"/>
      <c r="H6" s="33"/>
      <c r="I6" s="33"/>
    </row>
    <row r="7" spans="1:9" s="71" customFormat="1" ht="30">
      <c r="A7" s="51" t="s">
        <v>418</v>
      </c>
      <c r="B7" s="132">
        <v>0</v>
      </c>
      <c r="C7" s="33"/>
      <c r="D7" s="33"/>
      <c r="E7" s="33"/>
      <c r="F7" s="33"/>
      <c r="G7" s="33"/>
      <c r="H7" s="33"/>
      <c r="I7" s="33"/>
    </row>
    <row r="8" spans="1:9" s="71" customFormat="1" ht="15">
      <c r="A8" s="51" t="s">
        <v>419</v>
      </c>
      <c r="B8" s="132">
        <v>0</v>
      </c>
      <c r="C8" s="33"/>
      <c r="D8" s="33"/>
      <c r="E8" s="33"/>
      <c r="F8" s="33"/>
      <c r="G8" s="33"/>
      <c r="H8" s="33"/>
      <c r="I8" s="33"/>
    </row>
    <row r="9" spans="1:9" s="71" customFormat="1" ht="15" hidden="1">
      <c r="A9" s="51"/>
      <c r="B9" s="70">
        <f>(B10*0.2)+(B12*0.8)</f>
        <v>0</v>
      </c>
      <c r="C9" s="33"/>
      <c r="D9" s="33"/>
      <c r="E9" s="33"/>
      <c r="F9" s="33"/>
      <c r="G9" s="33"/>
      <c r="H9" s="33"/>
      <c r="I9" s="33"/>
    </row>
    <row r="10" spans="1:9" s="71" customFormat="1" ht="30">
      <c r="A10" s="51" t="s">
        <v>420</v>
      </c>
      <c r="B10" s="132">
        <v>0</v>
      </c>
      <c r="C10" s="33"/>
      <c r="D10" s="33"/>
      <c r="E10" s="33"/>
      <c r="F10" s="33"/>
      <c r="G10" s="33"/>
      <c r="H10" s="33"/>
      <c r="I10" s="33"/>
    </row>
    <row r="11" spans="1:2" ht="15">
      <c r="A11" s="72" t="s">
        <v>81</v>
      </c>
      <c r="B11" s="70"/>
    </row>
    <row r="12" spans="1:2" ht="30">
      <c r="A12" s="52" t="s">
        <v>187</v>
      </c>
      <c r="B12" s="132">
        <v>0</v>
      </c>
    </row>
    <row r="13" spans="1:9" s="69" customFormat="1" ht="30">
      <c r="A13" s="48" t="s">
        <v>421</v>
      </c>
      <c r="B13" s="68">
        <f>(B14+B18)/2</f>
        <v>0</v>
      </c>
      <c r="C13" s="33"/>
      <c r="D13" s="33"/>
      <c r="E13" s="33"/>
      <c r="F13" s="33"/>
      <c r="G13" s="33"/>
      <c r="H13" s="33"/>
      <c r="I13" s="33"/>
    </row>
    <row r="14" spans="1:9" s="71" customFormat="1" ht="15">
      <c r="A14" s="51" t="s">
        <v>81</v>
      </c>
      <c r="B14" s="25">
        <f>(B15*0.2)+(B17*0.8)</f>
        <v>0</v>
      </c>
      <c r="C14" s="33"/>
      <c r="D14" s="33"/>
      <c r="E14" s="33"/>
      <c r="F14" s="33"/>
      <c r="G14" s="33"/>
      <c r="H14" s="33"/>
      <c r="I14" s="33"/>
    </row>
    <row r="15" spans="1:9" s="71" customFormat="1" ht="30">
      <c r="A15" s="51" t="s">
        <v>422</v>
      </c>
      <c r="B15" s="132">
        <v>0</v>
      </c>
      <c r="C15" s="33"/>
      <c r="D15" s="33"/>
      <c r="E15" s="33"/>
      <c r="F15" s="33"/>
      <c r="G15" s="33"/>
      <c r="H15" s="33"/>
      <c r="I15" s="33"/>
    </row>
    <row r="16" spans="1:2" ht="15">
      <c r="A16" s="52" t="s">
        <v>566</v>
      </c>
      <c r="B16" s="70"/>
    </row>
    <row r="17" spans="1:2" ht="15">
      <c r="A17" s="52" t="s">
        <v>423</v>
      </c>
      <c r="B17" s="132">
        <v>0</v>
      </c>
    </row>
    <row r="18" spans="1:2" ht="15" hidden="1">
      <c r="A18" s="52"/>
      <c r="B18" s="70">
        <f>(B19*0.2)+(B21*0.8)</f>
        <v>0</v>
      </c>
    </row>
    <row r="19" spans="1:9" s="71" customFormat="1" ht="30">
      <c r="A19" s="51" t="s">
        <v>424</v>
      </c>
      <c r="B19" s="132">
        <v>0</v>
      </c>
      <c r="C19" s="33"/>
      <c r="D19" s="33"/>
      <c r="E19" s="33"/>
      <c r="F19" s="33"/>
      <c r="G19" s="33"/>
      <c r="H19" s="33"/>
      <c r="I19" s="33"/>
    </row>
    <row r="20" spans="1:2" ht="15">
      <c r="A20" s="52" t="s">
        <v>566</v>
      </c>
      <c r="B20" s="70"/>
    </row>
    <row r="21" spans="1:9" ht="15">
      <c r="A21" s="52" t="s">
        <v>425</v>
      </c>
      <c r="B21" s="132">
        <v>0</v>
      </c>
      <c r="C21" s="50"/>
      <c r="D21" s="50"/>
      <c r="E21" s="50"/>
      <c r="F21" s="50"/>
      <c r="G21" s="50"/>
      <c r="H21" s="50"/>
      <c r="I21" s="50"/>
    </row>
    <row r="22" spans="1:9" s="69" customFormat="1" ht="30">
      <c r="A22" s="48" t="s">
        <v>426</v>
      </c>
      <c r="B22" s="68">
        <f>SUM(B24:B40)/17</f>
        <v>0</v>
      </c>
      <c r="C22" s="50"/>
      <c r="D22" s="50"/>
      <c r="E22" s="50"/>
      <c r="F22" s="50"/>
      <c r="G22" s="50"/>
      <c r="H22" s="50"/>
      <c r="I22" s="50"/>
    </row>
    <row r="23" spans="1:9" s="71" customFormat="1" ht="15">
      <c r="A23" s="51" t="s">
        <v>427</v>
      </c>
      <c r="B23" s="70"/>
      <c r="C23" s="33"/>
      <c r="D23" s="33"/>
      <c r="E23" s="33"/>
      <c r="F23" s="33"/>
      <c r="G23" s="33"/>
      <c r="H23" s="33"/>
      <c r="I23" s="33"/>
    </row>
    <row r="24" spans="1:9" s="71" customFormat="1" ht="15">
      <c r="A24" s="51" t="s">
        <v>428</v>
      </c>
      <c r="B24" s="132">
        <v>0</v>
      </c>
      <c r="C24" s="33"/>
      <c r="D24" s="33"/>
      <c r="E24" s="33"/>
      <c r="F24" s="33"/>
      <c r="G24" s="33"/>
      <c r="H24" s="33"/>
      <c r="I24" s="33"/>
    </row>
    <row r="25" spans="1:9" s="71" customFormat="1" ht="15">
      <c r="A25" s="51" t="s">
        <v>429</v>
      </c>
      <c r="B25" s="132">
        <v>0</v>
      </c>
      <c r="C25" s="33"/>
      <c r="D25" s="33"/>
      <c r="E25" s="33"/>
      <c r="F25" s="33"/>
      <c r="G25" s="33"/>
      <c r="H25" s="33"/>
      <c r="I25" s="33"/>
    </row>
    <row r="26" spans="1:9" s="71" customFormat="1" ht="15">
      <c r="A26" s="51" t="s">
        <v>430</v>
      </c>
      <c r="B26" s="132">
        <v>0</v>
      </c>
      <c r="C26" s="33"/>
      <c r="D26" s="33"/>
      <c r="E26" s="33"/>
      <c r="F26" s="33"/>
      <c r="G26" s="33"/>
      <c r="H26" s="33"/>
      <c r="I26" s="33"/>
    </row>
    <row r="27" spans="1:9" s="71" customFormat="1" ht="30">
      <c r="A27" s="51" t="s">
        <v>431</v>
      </c>
      <c r="B27" s="132">
        <v>0</v>
      </c>
      <c r="C27" s="33"/>
      <c r="D27" s="33"/>
      <c r="E27" s="33"/>
      <c r="F27" s="33"/>
      <c r="G27" s="33"/>
      <c r="H27" s="33"/>
      <c r="I27" s="33"/>
    </row>
    <row r="28" spans="1:9" s="71" customFormat="1" ht="15">
      <c r="A28" s="51" t="s">
        <v>432</v>
      </c>
      <c r="B28" s="132">
        <v>0</v>
      </c>
      <c r="C28" s="33"/>
      <c r="D28" s="33"/>
      <c r="E28" s="33"/>
      <c r="F28" s="33"/>
      <c r="G28" s="33"/>
      <c r="H28" s="33"/>
      <c r="I28" s="33"/>
    </row>
    <row r="29" spans="1:9" s="71" customFormat="1" ht="15">
      <c r="A29" s="51" t="s">
        <v>433</v>
      </c>
      <c r="B29" s="132">
        <v>0</v>
      </c>
      <c r="C29" s="33"/>
      <c r="D29" s="33"/>
      <c r="E29" s="33"/>
      <c r="F29" s="33"/>
      <c r="G29" s="33"/>
      <c r="H29" s="33"/>
      <c r="I29" s="33"/>
    </row>
    <row r="30" spans="1:9" s="71" customFormat="1" ht="15">
      <c r="A30" s="51" t="s">
        <v>434</v>
      </c>
      <c r="B30" s="132">
        <v>0</v>
      </c>
      <c r="C30" s="33"/>
      <c r="D30" s="33"/>
      <c r="E30" s="33"/>
      <c r="F30" s="33"/>
      <c r="G30" s="33"/>
      <c r="H30" s="33"/>
      <c r="I30" s="33"/>
    </row>
    <row r="31" spans="1:9" s="71" customFormat="1" ht="15">
      <c r="A31" s="51" t="s">
        <v>435</v>
      </c>
      <c r="B31" s="132">
        <v>0</v>
      </c>
      <c r="C31" s="33"/>
      <c r="D31" s="33"/>
      <c r="E31" s="33"/>
      <c r="F31" s="33"/>
      <c r="G31" s="33"/>
      <c r="H31" s="33"/>
      <c r="I31" s="33"/>
    </row>
    <row r="32" spans="1:9" s="71" customFormat="1" ht="15">
      <c r="A32" s="51" t="s">
        <v>436</v>
      </c>
      <c r="B32" s="132">
        <v>0</v>
      </c>
      <c r="C32" s="33"/>
      <c r="D32" s="33"/>
      <c r="E32" s="33"/>
      <c r="F32" s="33"/>
      <c r="G32" s="33"/>
      <c r="H32" s="33"/>
      <c r="I32" s="33"/>
    </row>
    <row r="33" spans="1:9" s="71" customFormat="1" ht="15">
      <c r="A33" s="51" t="s">
        <v>437</v>
      </c>
      <c r="B33" s="132">
        <v>0</v>
      </c>
      <c r="C33" s="50"/>
      <c r="D33" s="50"/>
      <c r="E33" s="50"/>
      <c r="F33" s="50"/>
      <c r="G33" s="50"/>
      <c r="H33" s="50"/>
      <c r="I33" s="50"/>
    </row>
    <row r="34" spans="1:9" s="71" customFormat="1" ht="15">
      <c r="A34" s="51" t="s">
        <v>438</v>
      </c>
      <c r="B34" s="132">
        <v>0</v>
      </c>
      <c r="C34" s="50"/>
      <c r="D34" s="50"/>
      <c r="E34" s="50"/>
      <c r="F34" s="50"/>
      <c r="G34" s="50"/>
      <c r="H34" s="50"/>
      <c r="I34" s="50"/>
    </row>
    <row r="35" spans="1:9" s="71" customFormat="1" ht="30">
      <c r="A35" s="51" t="s">
        <v>439</v>
      </c>
      <c r="B35" s="132">
        <v>0</v>
      </c>
      <c r="C35" s="33"/>
      <c r="D35" s="33"/>
      <c r="E35" s="33"/>
      <c r="F35" s="33"/>
      <c r="G35" s="33"/>
      <c r="H35" s="33"/>
      <c r="I35" s="33"/>
    </row>
    <row r="36" spans="1:9" s="71" customFormat="1" ht="30">
      <c r="A36" s="51" t="s">
        <v>705</v>
      </c>
      <c r="B36" s="132">
        <v>0</v>
      </c>
      <c r="C36" s="33"/>
      <c r="D36" s="33"/>
      <c r="E36" s="33"/>
      <c r="F36" s="33"/>
      <c r="G36" s="33"/>
      <c r="H36" s="33"/>
      <c r="I36" s="33"/>
    </row>
    <row r="37" spans="1:9" s="71" customFormat="1" ht="15">
      <c r="A37" s="51" t="s">
        <v>706</v>
      </c>
      <c r="B37" s="132">
        <v>0</v>
      </c>
      <c r="C37" s="33"/>
      <c r="D37" s="33"/>
      <c r="E37" s="33"/>
      <c r="F37" s="33"/>
      <c r="G37" s="33"/>
      <c r="H37" s="33"/>
      <c r="I37" s="33"/>
    </row>
    <row r="38" spans="1:9" s="71" customFormat="1" ht="30">
      <c r="A38" s="51" t="s">
        <v>707</v>
      </c>
      <c r="B38" s="132">
        <v>0</v>
      </c>
      <c r="C38" s="33"/>
      <c r="D38" s="33"/>
      <c r="E38" s="33"/>
      <c r="F38" s="33"/>
      <c r="G38" s="33"/>
      <c r="H38" s="33"/>
      <c r="I38" s="33"/>
    </row>
    <row r="39" spans="1:9" s="71" customFormat="1" ht="30">
      <c r="A39" s="51" t="s">
        <v>708</v>
      </c>
      <c r="B39" s="132">
        <v>0</v>
      </c>
      <c r="C39" s="33"/>
      <c r="D39" s="33"/>
      <c r="E39" s="33"/>
      <c r="F39" s="33"/>
      <c r="G39" s="33"/>
      <c r="H39" s="33"/>
      <c r="I39" s="33"/>
    </row>
    <row r="40" spans="1:9" s="71" customFormat="1" ht="15" customHeight="1">
      <c r="A40" s="51" t="s">
        <v>709</v>
      </c>
      <c r="B40" s="132">
        <v>0</v>
      </c>
      <c r="C40" s="33"/>
      <c r="D40" s="33"/>
      <c r="E40" s="33"/>
      <c r="F40" s="33"/>
      <c r="G40" s="33"/>
      <c r="H40" s="33"/>
      <c r="I40" s="33"/>
    </row>
    <row r="41" spans="1:9" s="69" customFormat="1" ht="30">
      <c r="A41" s="48" t="s">
        <v>1237</v>
      </c>
      <c r="B41" s="68">
        <f>SUM(B43:B45)/3</f>
        <v>0</v>
      </c>
      <c r="C41" s="33"/>
      <c r="D41" s="33"/>
      <c r="E41" s="33"/>
      <c r="F41" s="33"/>
      <c r="G41" s="33"/>
      <c r="H41" s="33"/>
      <c r="I41" s="33"/>
    </row>
    <row r="42" spans="1:2" ht="15">
      <c r="A42" s="51" t="s">
        <v>81</v>
      </c>
      <c r="B42" s="68"/>
    </row>
    <row r="43" spans="1:2" ht="30">
      <c r="A43" s="51" t="s">
        <v>1238</v>
      </c>
      <c r="B43" s="132">
        <v>0</v>
      </c>
    </row>
    <row r="44" spans="1:2" ht="30">
      <c r="A44" s="51" t="s">
        <v>1239</v>
      </c>
      <c r="B44" s="132">
        <v>0</v>
      </c>
    </row>
    <row r="45" spans="1:2" ht="30">
      <c r="A45" s="51" t="s">
        <v>1240</v>
      </c>
      <c r="B45" s="132">
        <v>0</v>
      </c>
    </row>
    <row r="46" spans="3:9" ht="15">
      <c r="C46" s="50"/>
      <c r="D46" s="50"/>
      <c r="E46" s="50"/>
      <c r="F46" s="50"/>
      <c r="G46" s="50"/>
      <c r="H46" s="50"/>
      <c r="I46" s="50"/>
    </row>
    <row r="47" spans="1:9" s="73" customFormat="1" ht="28.5">
      <c r="A47" s="46" t="s">
        <v>1241</v>
      </c>
      <c r="B47" s="67">
        <f>SUM(B48)</f>
        <v>0</v>
      </c>
      <c r="C47" s="50"/>
      <c r="D47" s="50"/>
      <c r="E47" s="50"/>
      <c r="F47" s="50"/>
      <c r="G47" s="50"/>
      <c r="H47" s="50"/>
      <c r="I47" s="50"/>
    </row>
    <row r="48" spans="1:9" s="69" customFormat="1" ht="30">
      <c r="A48" s="48" t="s">
        <v>1242</v>
      </c>
      <c r="B48" s="68">
        <f>(B50+B51+B69)/3</f>
        <v>0</v>
      </c>
      <c r="C48" s="33"/>
      <c r="D48" s="33"/>
      <c r="E48" s="33"/>
      <c r="F48" s="33"/>
      <c r="G48" s="33"/>
      <c r="H48" s="33"/>
      <c r="I48" s="33"/>
    </row>
    <row r="49" spans="1:2" ht="15">
      <c r="A49" s="74" t="s">
        <v>81</v>
      </c>
      <c r="B49" s="70"/>
    </row>
    <row r="50" spans="1:2" ht="15" customHeight="1">
      <c r="A50" s="51" t="s">
        <v>545</v>
      </c>
      <c r="B50" s="132">
        <v>0</v>
      </c>
    </row>
    <row r="51" spans="1:2" ht="15" hidden="1">
      <c r="A51" s="51"/>
      <c r="B51" s="135">
        <f>(B52*0.2)+(B53*0.8)</f>
        <v>0</v>
      </c>
    </row>
    <row r="52" spans="1:2" ht="30">
      <c r="A52" s="51" t="s">
        <v>546</v>
      </c>
      <c r="B52" s="132">
        <v>0</v>
      </c>
    </row>
    <row r="53" spans="1:2" ht="15">
      <c r="A53" s="52" t="s">
        <v>547</v>
      </c>
      <c r="B53" s="25">
        <f>SUM(B54:B62)/9</f>
        <v>0</v>
      </c>
    </row>
    <row r="54" spans="1:2" ht="15">
      <c r="A54" s="52" t="s">
        <v>548</v>
      </c>
      <c r="B54" s="132">
        <v>0</v>
      </c>
    </row>
    <row r="55" spans="1:2" ht="15" customHeight="1">
      <c r="A55" s="52" t="s">
        <v>549</v>
      </c>
      <c r="B55" s="132">
        <v>0</v>
      </c>
    </row>
    <row r="56" spans="1:9" ht="30">
      <c r="A56" s="52" t="s">
        <v>374</v>
      </c>
      <c r="B56" s="132">
        <v>0</v>
      </c>
      <c r="C56" s="45"/>
      <c r="D56" s="45"/>
      <c r="E56" s="45"/>
      <c r="F56" s="45"/>
      <c r="G56" s="45"/>
      <c r="H56" s="45"/>
      <c r="I56" s="45"/>
    </row>
    <row r="57" spans="1:2" ht="15">
      <c r="A57" s="52" t="s">
        <v>375</v>
      </c>
      <c r="B57" s="132">
        <v>0</v>
      </c>
    </row>
    <row r="58" spans="1:9" ht="30">
      <c r="A58" s="52" t="s">
        <v>376</v>
      </c>
      <c r="B58" s="132">
        <v>0</v>
      </c>
      <c r="C58" s="45"/>
      <c r="E58" s="45"/>
      <c r="F58" s="45"/>
      <c r="G58" s="45"/>
      <c r="H58" s="45"/>
      <c r="I58" s="45"/>
    </row>
    <row r="59" spans="1:9" ht="15">
      <c r="A59" s="52" t="s">
        <v>377</v>
      </c>
      <c r="B59" s="132">
        <v>0</v>
      </c>
      <c r="C59" s="50"/>
      <c r="D59" s="50"/>
      <c r="E59" s="50"/>
      <c r="F59" s="50"/>
      <c r="G59" s="50"/>
      <c r="H59" s="50"/>
      <c r="I59" s="50"/>
    </row>
    <row r="60" spans="1:2" ht="15">
      <c r="A60" s="52" t="s">
        <v>1251</v>
      </c>
      <c r="B60" s="132">
        <v>0</v>
      </c>
    </row>
    <row r="61" spans="1:2" ht="15">
      <c r="A61" s="52" t="s">
        <v>1252</v>
      </c>
      <c r="B61" s="132">
        <v>0</v>
      </c>
    </row>
    <row r="62" spans="1:2" ht="15" hidden="1">
      <c r="A62" s="52"/>
      <c r="B62" s="70">
        <f>(B63*0.2)+(B64*0.8)</f>
        <v>0</v>
      </c>
    </row>
    <row r="63" spans="1:2" ht="15">
      <c r="A63" s="52" t="s">
        <v>1253</v>
      </c>
      <c r="B63" s="132">
        <v>0</v>
      </c>
    </row>
    <row r="64" spans="1:9" ht="30">
      <c r="A64" s="75" t="s">
        <v>1254</v>
      </c>
      <c r="B64" s="25">
        <f>SUM(B65:B68)/4</f>
        <v>0</v>
      </c>
      <c r="C64" s="50"/>
      <c r="D64" s="50"/>
      <c r="E64" s="50"/>
      <c r="F64" s="50"/>
      <c r="G64" s="50"/>
      <c r="H64" s="50"/>
      <c r="I64" s="50"/>
    </row>
    <row r="65" spans="1:2" ht="15">
      <c r="A65" s="75" t="s">
        <v>550</v>
      </c>
      <c r="B65" s="132">
        <v>0</v>
      </c>
    </row>
    <row r="66" spans="1:2" ht="15">
      <c r="A66" s="75" t="s">
        <v>551</v>
      </c>
      <c r="B66" s="132">
        <v>0</v>
      </c>
    </row>
    <row r="67" spans="1:2" ht="15">
      <c r="A67" s="75" t="s">
        <v>552</v>
      </c>
      <c r="B67" s="132">
        <v>0</v>
      </c>
    </row>
    <row r="68" spans="1:2" ht="15">
      <c r="A68" s="75" t="s">
        <v>553</v>
      </c>
      <c r="B68" s="132">
        <v>0</v>
      </c>
    </row>
    <row r="69" spans="1:2" ht="15" customHeight="1" hidden="1">
      <c r="A69" s="75"/>
      <c r="B69" s="70">
        <f>(B70*0.2)+(B71*0.8)</f>
        <v>0</v>
      </c>
    </row>
    <row r="70" spans="1:2" ht="30">
      <c r="A70" s="51" t="s">
        <v>554</v>
      </c>
      <c r="B70" s="132">
        <v>0</v>
      </c>
    </row>
    <row r="71" spans="1:2" ht="15">
      <c r="A71" s="52" t="s">
        <v>555</v>
      </c>
      <c r="B71" s="25">
        <f>SUM(B72:B74)/3</f>
        <v>0</v>
      </c>
    </row>
    <row r="72" spans="1:2" ht="15">
      <c r="A72" s="52" t="s">
        <v>0</v>
      </c>
      <c r="B72" s="132">
        <v>0</v>
      </c>
    </row>
    <row r="73" spans="1:2" ht="30">
      <c r="A73" s="52" t="s">
        <v>1</v>
      </c>
      <c r="B73" s="132">
        <v>0</v>
      </c>
    </row>
    <row r="74" spans="1:9" ht="15" customHeight="1" hidden="1">
      <c r="A74" s="52"/>
      <c r="B74" s="70">
        <f>(B75*0.2)+(B76*0.8)</f>
        <v>0</v>
      </c>
      <c r="C74" s="45"/>
      <c r="D74" s="45"/>
      <c r="E74" s="45"/>
      <c r="F74" s="45"/>
      <c r="G74" s="45"/>
      <c r="H74" s="45"/>
      <c r="I74" s="45"/>
    </row>
    <row r="75" spans="1:9" ht="15">
      <c r="A75" s="52" t="s">
        <v>2</v>
      </c>
      <c r="B75" s="132">
        <v>0</v>
      </c>
      <c r="C75" s="50"/>
      <c r="D75" s="50"/>
      <c r="E75" s="50"/>
      <c r="F75" s="50"/>
      <c r="G75" s="50"/>
      <c r="H75" s="50"/>
      <c r="I75" s="50"/>
    </row>
    <row r="76" spans="1:2" ht="15">
      <c r="A76" s="75" t="s">
        <v>3</v>
      </c>
      <c r="B76" s="25">
        <f>SUM(B77:B79)/3</f>
        <v>0</v>
      </c>
    </row>
    <row r="77" spans="1:2" ht="15">
      <c r="A77" s="75" t="s">
        <v>4</v>
      </c>
      <c r="B77" s="132">
        <v>0</v>
      </c>
    </row>
    <row r="78" spans="1:2" ht="15" customHeight="1">
      <c r="A78" s="75" t="s">
        <v>5</v>
      </c>
      <c r="B78" s="132">
        <v>0</v>
      </c>
    </row>
    <row r="79" spans="1:2" ht="30">
      <c r="A79" s="75" t="s">
        <v>6</v>
      </c>
      <c r="B79" s="132">
        <v>0</v>
      </c>
    </row>
    <row r="81" spans="1:9" s="73" customFormat="1" ht="14.25">
      <c r="A81" s="46" t="s">
        <v>372</v>
      </c>
      <c r="B81" s="67">
        <f>SUM(B82)</f>
        <v>0</v>
      </c>
      <c r="C81" s="33"/>
      <c r="D81" s="33"/>
      <c r="E81" s="33"/>
      <c r="F81" s="33"/>
      <c r="G81" s="33"/>
      <c r="H81" s="33"/>
      <c r="I81" s="33"/>
    </row>
    <row r="82" spans="1:9" s="69" customFormat="1" ht="30">
      <c r="A82" s="48" t="s">
        <v>7</v>
      </c>
      <c r="B82" s="68">
        <f>(B84+B85+B86+B87+B88+B89+B90+B91+B92+B93+B94+B95+B96+B97+B98+B99+B100+B101+B102+B103+B104+B108)/22</f>
        <v>0</v>
      </c>
      <c r="C82" s="33"/>
      <c r="D82" s="33"/>
      <c r="E82" s="33"/>
      <c r="F82" s="33"/>
      <c r="G82" s="33"/>
      <c r="H82" s="33"/>
      <c r="I82" s="33"/>
    </row>
    <row r="83" spans="1:9" s="71" customFormat="1" ht="15">
      <c r="A83" s="51" t="s">
        <v>8</v>
      </c>
      <c r="B83" s="66"/>
      <c r="C83" s="33"/>
      <c r="D83" s="33"/>
      <c r="E83" s="33"/>
      <c r="F83" s="33"/>
      <c r="G83" s="33"/>
      <c r="H83" s="33"/>
      <c r="I83" s="33"/>
    </row>
    <row r="84" spans="1:9" s="71" customFormat="1" ht="15">
      <c r="A84" s="51" t="s">
        <v>9</v>
      </c>
      <c r="B84" s="132">
        <v>0</v>
      </c>
      <c r="C84" s="50"/>
      <c r="D84" s="50"/>
      <c r="E84" s="50"/>
      <c r="F84" s="50"/>
      <c r="G84" s="50"/>
      <c r="H84" s="50"/>
      <c r="I84" s="50"/>
    </row>
    <row r="85" spans="1:9" s="71" customFormat="1" ht="15">
      <c r="A85" s="51" t="s">
        <v>10</v>
      </c>
      <c r="B85" s="132">
        <v>0</v>
      </c>
      <c r="C85" s="33"/>
      <c r="D85" s="33"/>
      <c r="E85" s="33"/>
      <c r="F85" s="33"/>
      <c r="G85" s="33"/>
      <c r="H85" s="33"/>
      <c r="I85" s="33"/>
    </row>
    <row r="86" spans="1:9" s="71" customFormat="1" ht="15">
      <c r="A86" s="51" t="s">
        <v>11</v>
      </c>
      <c r="B86" s="132">
        <v>0</v>
      </c>
      <c r="C86" s="33"/>
      <c r="D86" s="33"/>
      <c r="E86" s="33"/>
      <c r="F86" s="33"/>
      <c r="G86" s="33"/>
      <c r="H86" s="33"/>
      <c r="I86" s="33"/>
    </row>
    <row r="87" spans="1:9" s="71" customFormat="1" ht="15">
      <c r="A87" s="51" t="s">
        <v>12</v>
      </c>
      <c r="B87" s="132">
        <v>0</v>
      </c>
      <c r="C87" s="33"/>
      <c r="D87" s="33"/>
      <c r="E87" s="33"/>
      <c r="F87" s="33"/>
      <c r="G87" s="33"/>
      <c r="H87" s="33"/>
      <c r="I87" s="33"/>
    </row>
    <row r="88" spans="1:9" s="71" customFormat="1" ht="15">
      <c r="A88" s="51" t="s">
        <v>13</v>
      </c>
      <c r="B88" s="132">
        <v>0</v>
      </c>
      <c r="C88" s="33"/>
      <c r="D88" s="33"/>
      <c r="E88" s="33"/>
      <c r="F88" s="33"/>
      <c r="G88" s="33"/>
      <c r="H88" s="33"/>
      <c r="I88" s="33"/>
    </row>
    <row r="89" spans="1:9" s="71" customFormat="1" ht="15">
      <c r="A89" s="51" t="s">
        <v>14</v>
      </c>
      <c r="B89" s="132">
        <v>0</v>
      </c>
      <c r="C89" s="33"/>
      <c r="D89" s="33"/>
      <c r="E89" s="33"/>
      <c r="F89" s="33"/>
      <c r="G89" s="33"/>
      <c r="H89" s="33"/>
      <c r="I89" s="33"/>
    </row>
    <row r="90" spans="1:9" s="71" customFormat="1" ht="15">
      <c r="A90" s="51" t="s">
        <v>15</v>
      </c>
      <c r="B90" s="132">
        <v>0</v>
      </c>
      <c r="C90" s="33"/>
      <c r="D90" s="33"/>
      <c r="E90" s="33"/>
      <c r="F90" s="33"/>
      <c r="G90" s="33"/>
      <c r="H90" s="33"/>
      <c r="I90" s="33"/>
    </row>
    <row r="91" spans="1:9" s="71" customFormat="1" ht="15">
      <c r="A91" s="51" t="s">
        <v>16</v>
      </c>
      <c r="B91" s="132">
        <v>0</v>
      </c>
      <c r="C91" s="33"/>
      <c r="D91" s="33"/>
      <c r="E91" s="33"/>
      <c r="F91" s="33"/>
      <c r="G91" s="33"/>
      <c r="H91" s="33"/>
      <c r="I91" s="33"/>
    </row>
    <row r="92" spans="1:9" s="71" customFormat="1" ht="15">
      <c r="A92" s="51" t="s">
        <v>17</v>
      </c>
      <c r="B92" s="132">
        <v>0</v>
      </c>
      <c r="C92" s="33"/>
      <c r="D92" s="33"/>
      <c r="E92" s="33"/>
      <c r="F92" s="33"/>
      <c r="G92" s="33"/>
      <c r="H92" s="33"/>
      <c r="I92" s="33"/>
    </row>
    <row r="93" spans="1:9" s="71" customFormat="1" ht="15">
      <c r="A93" s="51" t="s">
        <v>18</v>
      </c>
      <c r="B93" s="132">
        <v>0</v>
      </c>
      <c r="C93" s="33"/>
      <c r="D93" s="33"/>
      <c r="E93" s="33"/>
      <c r="F93" s="33"/>
      <c r="G93" s="33"/>
      <c r="H93" s="33"/>
      <c r="I93" s="33"/>
    </row>
    <row r="94" spans="1:9" s="71" customFormat="1" ht="15">
      <c r="A94" s="51" t="s">
        <v>19</v>
      </c>
      <c r="B94" s="132">
        <v>0</v>
      </c>
      <c r="C94" s="60"/>
      <c r="D94" s="60"/>
      <c r="E94" s="60"/>
      <c r="F94" s="60"/>
      <c r="G94" s="60"/>
      <c r="H94" s="60"/>
      <c r="I94" s="60"/>
    </row>
    <row r="95" spans="1:9" s="71" customFormat="1" ht="15">
      <c r="A95" s="51" t="s">
        <v>20</v>
      </c>
      <c r="B95" s="132">
        <v>0</v>
      </c>
      <c r="C95" s="33"/>
      <c r="D95" s="33"/>
      <c r="E95" s="33"/>
      <c r="F95" s="33"/>
      <c r="G95" s="33"/>
      <c r="H95" s="33"/>
      <c r="I95" s="33"/>
    </row>
    <row r="96" spans="1:9" s="71" customFormat="1" ht="15">
      <c r="A96" s="51" t="s">
        <v>21</v>
      </c>
      <c r="B96" s="132">
        <v>0</v>
      </c>
      <c r="C96" s="33"/>
      <c r="D96" s="33"/>
      <c r="E96" s="33"/>
      <c r="F96" s="33"/>
      <c r="G96" s="33"/>
      <c r="H96" s="33"/>
      <c r="I96" s="33"/>
    </row>
    <row r="97" spans="1:9" s="71" customFormat="1" ht="15">
      <c r="A97" s="51" t="s">
        <v>22</v>
      </c>
      <c r="B97" s="132">
        <v>0</v>
      </c>
      <c r="C97" s="33"/>
      <c r="D97" s="33"/>
      <c r="E97" s="33"/>
      <c r="F97" s="33"/>
      <c r="G97" s="33"/>
      <c r="H97" s="33"/>
      <c r="I97" s="33"/>
    </row>
    <row r="98" spans="1:9" s="71" customFormat="1" ht="15">
      <c r="A98" s="51" t="s">
        <v>23</v>
      </c>
      <c r="B98" s="132">
        <v>0</v>
      </c>
      <c r="C98" s="33"/>
      <c r="D98" s="33"/>
      <c r="E98" s="33"/>
      <c r="F98" s="33"/>
      <c r="G98" s="33"/>
      <c r="H98" s="33"/>
      <c r="I98" s="33"/>
    </row>
    <row r="99" spans="1:9" s="71" customFormat="1" ht="15">
      <c r="A99" s="51" t="s">
        <v>24</v>
      </c>
      <c r="B99" s="132">
        <v>0</v>
      </c>
      <c r="C99" s="33"/>
      <c r="D99" s="33"/>
      <c r="E99" s="33"/>
      <c r="F99" s="33"/>
      <c r="G99" s="33"/>
      <c r="H99" s="33"/>
      <c r="I99" s="33"/>
    </row>
    <row r="100" spans="1:9" s="71" customFormat="1" ht="30">
      <c r="A100" s="51" t="s">
        <v>25</v>
      </c>
      <c r="B100" s="132">
        <v>0</v>
      </c>
      <c r="C100" s="33"/>
      <c r="D100" s="33"/>
      <c r="E100" s="33"/>
      <c r="F100" s="33"/>
      <c r="G100" s="33"/>
      <c r="H100" s="33"/>
      <c r="I100" s="33"/>
    </row>
    <row r="101" spans="1:9" s="71" customFormat="1" ht="15">
      <c r="A101" s="51" t="s">
        <v>26</v>
      </c>
      <c r="B101" s="132">
        <v>0</v>
      </c>
      <c r="C101" s="33"/>
      <c r="D101" s="33"/>
      <c r="E101" s="33"/>
      <c r="F101" s="33"/>
      <c r="G101" s="33"/>
      <c r="H101" s="33"/>
      <c r="I101" s="33"/>
    </row>
    <row r="102" spans="1:9" s="71" customFormat="1" ht="15">
      <c r="A102" s="51" t="s">
        <v>27</v>
      </c>
      <c r="B102" s="132">
        <v>0</v>
      </c>
      <c r="C102" s="33"/>
      <c r="D102" s="33"/>
      <c r="E102" s="33"/>
      <c r="F102" s="33"/>
      <c r="G102" s="33"/>
      <c r="H102" s="33"/>
      <c r="I102" s="33"/>
    </row>
    <row r="103" spans="1:9" s="71" customFormat="1" ht="15.75" customHeight="1">
      <c r="A103" s="51" t="s">
        <v>28</v>
      </c>
      <c r="B103" s="132">
        <v>0</v>
      </c>
      <c r="C103" s="33"/>
      <c r="D103" s="33"/>
      <c r="E103" s="33"/>
      <c r="F103" s="33"/>
      <c r="G103" s="33"/>
      <c r="H103" s="33"/>
      <c r="I103" s="33"/>
    </row>
    <row r="104" spans="1:9" s="71" customFormat="1" ht="15" hidden="1">
      <c r="A104" s="51"/>
      <c r="B104" s="70">
        <f>(B105*0.2)+(B107*0.8)</f>
        <v>0</v>
      </c>
      <c r="C104" s="33"/>
      <c r="D104" s="33"/>
      <c r="E104" s="33"/>
      <c r="F104" s="33"/>
      <c r="G104" s="33"/>
      <c r="H104" s="33"/>
      <c r="I104" s="33"/>
    </row>
    <row r="105" spans="1:9" s="71" customFormat="1" ht="30">
      <c r="A105" s="51" t="s">
        <v>29</v>
      </c>
      <c r="B105" s="132">
        <v>0</v>
      </c>
      <c r="C105" s="33"/>
      <c r="D105" s="33"/>
      <c r="E105" s="33"/>
      <c r="F105" s="33"/>
      <c r="G105" s="33"/>
      <c r="H105" s="33"/>
      <c r="I105" s="33"/>
    </row>
    <row r="106" spans="1:2" ht="15">
      <c r="A106" s="52" t="s">
        <v>566</v>
      </c>
      <c r="B106" s="70"/>
    </row>
    <row r="107" spans="1:2" ht="27.75" customHeight="1">
      <c r="A107" s="52" t="s">
        <v>30</v>
      </c>
      <c r="B107" s="132">
        <v>0</v>
      </c>
    </row>
    <row r="108" spans="1:2" ht="15.75" customHeight="1" hidden="1">
      <c r="A108" s="52"/>
      <c r="B108" s="70">
        <f>SUM(B109*0.2)+(B110*0.8)</f>
        <v>0</v>
      </c>
    </row>
    <row r="109" spans="1:2" ht="30">
      <c r="A109" s="51" t="s">
        <v>31</v>
      </c>
      <c r="B109" s="132">
        <v>0</v>
      </c>
    </row>
    <row r="110" spans="1:2" ht="15">
      <c r="A110" s="52" t="s">
        <v>1117</v>
      </c>
      <c r="B110" s="25">
        <f>SUM(B111:B112)/2</f>
        <v>0</v>
      </c>
    </row>
    <row r="111" spans="1:2" ht="30">
      <c r="A111" s="52" t="s">
        <v>32</v>
      </c>
      <c r="B111" s="132">
        <v>0</v>
      </c>
    </row>
    <row r="112" spans="1:2" ht="45">
      <c r="A112" s="52" t="s">
        <v>33</v>
      </c>
      <c r="B112" s="132">
        <v>0</v>
      </c>
    </row>
    <row r="113" spans="3:9" ht="15">
      <c r="C113" s="63"/>
      <c r="D113" s="63"/>
      <c r="E113" s="63"/>
      <c r="F113" s="63"/>
      <c r="G113" s="63"/>
      <c r="H113" s="63"/>
      <c r="I113" s="63"/>
    </row>
    <row r="114" spans="1:9" s="45" customFormat="1" ht="28.5">
      <c r="A114" s="46" t="s">
        <v>373</v>
      </c>
      <c r="B114" s="67">
        <f>(B115+B124)/2</f>
        <v>0</v>
      </c>
      <c r="C114" s="50"/>
      <c r="D114" s="50"/>
      <c r="E114" s="50"/>
      <c r="F114" s="50"/>
      <c r="G114" s="50"/>
      <c r="H114" s="50"/>
      <c r="I114" s="50"/>
    </row>
    <row r="115" spans="1:9" s="69" customFormat="1" ht="30">
      <c r="A115" s="48" t="s">
        <v>34</v>
      </c>
      <c r="B115" s="68">
        <f>SUM(B117:B119)/3</f>
        <v>0</v>
      </c>
      <c r="C115" s="33"/>
      <c r="D115" s="33"/>
      <c r="E115" s="33"/>
      <c r="F115" s="33"/>
      <c r="G115" s="33"/>
      <c r="H115" s="33"/>
      <c r="I115" s="33"/>
    </row>
    <row r="116" spans="1:9" s="71" customFormat="1" ht="15">
      <c r="A116" s="51" t="s">
        <v>81</v>
      </c>
      <c r="B116" s="70"/>
      <c r="C116" s="33"/>
      <c r="D116" s="33"/>
      <c r="E116" s="33"/>
      <c r="F116" s="33"/>
      <c r="G116" s="33"/>
      <c r="H116" s="33"/>
      <c r="I116" s="33"/>
    </row>
    <row r="117" spans="1:9" s="71" customFormat="1" ht="30">
      <c r="A117" s="51" t="s">
        <v>35</v>
      </c>
      <c r="B117" s="132">
        <v>0</v>
      </c>
      <c r="C117" s="33"/>
      <c r="D117" s="33"/>
      <c r="E117" s="33"/>
      <c r="F117" s="33"/>
      <c r="G117" s="33"/>
      <c r="H117" s="33"/>
      <c r="I117" s="33"/>
    </row>
    <row r="118" spans="1:9" s="71" customFormat="1" ht="30">
      <c r="A118" s="51" t="s">
        <v>36</v>
      </c>
      <c r="B118" s="132">
        <v>0</v>
      </c>
      <c r="C118" s="33"/>
      <c r="D118" s="33"/>
      <c r="E118" s="33"/>
      <c r="F118" s="33"/>
      <c r="G118" s="33"/>
      <c r="H118" s="33"/>
      <c r="I118" s="33"/>
    </row>
    <row r="119" spans="1:9" s="71" customFormat="1" ht="15" hidden="1">
      <c r="A119" s="51"/>
      <c r="B119" s="70">
        <f>(B120*0.2)+(B121*0.8)</f>
        <v>0</v>
      </c>
      <c r="C119" s="50"/>
      <c r="D119" s="50"/>
      <c r="E119" s="50"/>
      <c r="F119" s="50"/>
      <c r="G119" s="50"/>
      <c r="H119" s="50"/>
      <c r="I119" s="50"/>
    </row>
    <row r="120" spans="1:9" s="71" customFormat="1" ht="30">
      <c r="A120" s="51" t="s">
        <v>37</v>
      </c>
      <c r="B120" s="132">
        <v>0</v>
      </c>
      <c r="C120" s="33"/>
      <c r="D120" s="33"/>
      <c r="E120" s="33"/>
      <c r="F120" s="33"/>
      <c r="G120" s="33"/>
      <c r="H120" s="33"/>
      <c r="I120" s="33"/>
    </row>
    <row r="121" spans="1:9" s="76" customFormat="1" ht="15">
      <c r="A121" s="52" t="s">
        <v>38</v>
      </c>
      <c r="B121" s="25">
        <f>SUM(B122:B123)/2</f>
        <v>0</v>
      </c>
      <c r="C121" s="33"/>
      <c r="D121" s="33"/>
      <c r="E121" s="33"/>
      <c r="F121" s="33"/>
      <c r="G121" s="33"/>
      <c r="H121" s="33"/>
      <c r="I121" s="33"/>
    </row>
    <row r="122" spans="1:9" s="76" customFormat="1" ht="15">
      <c r="A122" s="52" t="s">
        <v>39</v>
      </c>
      <c r="B122" s="132">
        <v>0</v>
      </c>
      <c r="C122" s="33"/>
      <c r="D122" s="33"/>
      <c r="E122" s="33"/>
      <c r="F122" s="33"/>
      <c r="G122" s="33"/>
      <c r="H122" s="33"/>
      <c r="I122" s="33"/>
    </row>
    <row r="123" spans="1:9" s="76" customFormat="1" ht="15">
      <c r="A123" s="52" t="s">
        <v>40</v>
      </c>
      <c r="B123" s="132">
        <v>0</v>
      </c>
      <c r="C123" s="33"/>
      <c r="D123" s="33"/>
      <c r="E123" s="33"/>
      <c r="F123" s="33"/>
      <c r="G123" s="33"/>
      <c r="H123" s="33"/>
      <c r="I123" s="33"/>
    </row>
    <row r="124" spans="1:9" s="69" customFormat="1" ht="30">
      <c r="A124" s="48" t="s">
        <v>41</v>
      </c>
      <c r="B124" s="68">
        <f>SUM(B126:B131)/6</f>
        <v>0</v>
      </c>
      <c r="C124" s="33"/>
      <c r="D124" s="33"/>
      <c r="E124" s="33"/>
      <c r="F124" s="33"/>
      <c r="G124" s="33"/>
      <c r="H124" s="33"/>
      <c r="I124" s="33"/>
    </row>
    <row r="125" spans="1:9" s="71" customFormat="1" ht="15">
      <c r="A125" s="51" t="s">
        <v>81</v>
      </c>
      <c r="B125" s="70"/>
      <c r="C125" s="33"/>
      <c r="D125" s="33"/>
      <c r="E125" s="33"/>
      <c r="F125" s="33"/>
      <c r="G125" s="33"/>
      <c r="H125" s="33"/>
      <c r="I125" s="33"/>
    </row>
    <row r="126" spans="1:9" s="71" customFormat="1" ht="30">
      <c r="A126" s="51" t="s">
        <v>42</v>
      </c>
      <c r="B126" s="132">
        <v>0</v>
      </c>
      <c r="C126" s="33"/>
      <c r="D126" s="33"/>
      <c r="E126" s="33"/>
      <c r="F126" s="33"/>
      <c r="G126" s="33"/>
      <c r="H126" s="33"/>
      <c r="I126" s="33"/>
    </row>
    <row r="127" spans="1:9" s="71" customFormat="1" ht="30">
      <c r="A127" s="51" t="s">
        <v>43</v>
      </c>
      <c r="B127" s="132">
        <v>0</v>
      </c>
      <c r="C127" s="33"/>
      <c r="D127" s="33"/>
      <c r="E127" s="33"/>
      <c r="F127" s="33"/>
      <c r="G127" s="33"/>
      <c r="H127" s="33"/>
      <c r="I127" s="33"/>
    </row>
    <row r="128" spans="1:9" s="71" customFormat="1" ht="30">
      <c r="A128" s="51" t="s">
        <v>44</v>
      </c>
      <c r="B128" s="132">
        <v>0</v>
      </c>
      <c r="C128" s="33"/>
      <c r="D128" s="33"/>
      <c r="E128" s="33"/>
      <c r="F128" s="33"/>
      <c r="G128" s="33"/>
      <c r="H128" s="33"/>
      <c r="I128" s="33"/>
    </row>
    <row r="129" spans="1:9" s="71" customFormat="1" ht="30">
      <c r="A129" s="51" t="s">
        <v>45</v>
      </c>
      <c r="B129" s="132">
        <v>0</v>
      </c>
      <c r="C129" s="33"/>
      <c r="D129" s="33"/>
      <c r="E129" s="33"/>
      <c r="F129" s="33"/>
      <c r="G129" s="33"/>
      <c r="H129" s="33"/>
      <c r="I129" s="33"/>
    </row>
    <row r="130" spans="1:9" s="71" customFormat="1" ht="30">
      <c r="A130" s="51" t="s">
        <v>46</v>
      </c>
      <c r="B130" s="132">
        <v>0</v>
      </c>
      <c r="C130" s="33"/>
      <c r="D130" s="33"/>
      <c r="E130" s="33"/>
      <c r="F130" s="33"/>
      <c r="G130" s="33"/>
      <c r="H130" s="33"/>
      <c r="I130" s="33"/>
    </row>
    <row r="131" spans="1:9" s="71" customFormat="1" ht="15" hidden="1">
      <c r="A131" s="51"/>
      <c r="B131" s="70">
        <f>(B132*0.2)+(B133*0.8)</f>
        <v>0</v>
      </c>
      <c r="C131" s="33"/>
      <c r="D131" s="33"/>
      <c r="E131" s="33"/>
      <c r="F131" s="33"/>
      <c r="G131" s="33"/>
      <c r="H131" s="33"/>
      <c r="I131" s="33"/>
    </row>
    <row r="132" spans="1:9" s="71" customFormat="1" ht="15">
      <c r="A132" s="51" t="s">
        <v>47</v>
      </c>
      <c r="B132" s="132">
        <v>0</v>
      </c>
      <c r="C132" s="33"/>
      <c r="D132" s="33"/>
      <c r="E132" s="33"/>
      <c r="F132" s="33"/>
      <c r="G132" s="33"/>
      <c r="H132" s="33"/>
      <c r="I132" s="33"/>
    </row>
    <row r="133" spans="1:9" s="76" customFormat="1" ht="15">
      <c r="A133" s="52" t="s">
        <v>1117</v>
      </c>
      <c r="B133" s="25">
        <f>SUM(B134:B135)/2</f>
        <v>0</v>
      </c>
      <c r="C133" s="33"/>
      <c r="D133" s="33"/>
      <c r="E133" s="33"/>
      <c r="F133" s="33"/>
      <c r="G133" s="33"/>
      <c r="H133" s="33"/>
      <c r="I133" s="33"/>
    </row>
    <row r="134" spans="1:9" s="76" customFormat="1" ht="30">
      <c r="A134" s="52" t="s">
        <v>48</v>
      </c>
      <c r="B134" s="132">
        <v>0</v>
      </c>
      <c r="C134" s="33"/>
      <c r="D134" s="33"/>
      <c r="E134" s="33"/>
      <c r="F134" s="33"/>
      <c r="G134" s="33"/>
      <c r="H134" s="33"/>
      <c r="I134" s="33"/>
    </row>
    <row r="135" spans="1:9" s="76" customFormat="1" ht="30">
      <c r="A135" s="52" t="s">
        <v>49</v>
      </c>
      <c r="B135" s="132">
        <v>0</v>
      </c>
      <c r="C135" s="33"/>
      <c r="D135" s="33"/>
      <c r="E135" s="33"/>
      <c r="F135" s="33"/>
      <c r="G135" s="33"/>
      <c r="H135" s="33"/>
      <c r="I135" s="33"/>
    </row>
  </sheetData>
  <sheetProtection password="C1CD" sheet="1" objects="1" scenarios="1"/>
  <dataValidations count="1">
    <dataValidation type="whole" allowBlank="1" showErrorMessage="1" promptTitle="ERROR" prompt="Valor solo puede ser 0 o 1!" errorTitle="ERROR" error="Valor deve ser 0 ou 1!" sqref="B6 B7 B8 B10 B12 B15 B17 B19 B21 B24 B25 B26:B40 B43:B45 B50 B52 B54:B61 B63 B65:B68 B70 B72 B73 B75 B77:B79 B84:B103 B105 B107 B109 B111:B112 B117 B118 B120 B122 B123 B126 B127 B128 B129 B130 B132 B134 B135">
      <formula1>0</formula1>
      <formula2>1</formula2>
    </dataValidation>
  </dataValidations>
  <printOptions/>
  <pageMargins left="0.75" right="0.75" top="1" bottom="1" header="0" footer="0"/>
  <pageSetup horizontalDpi="360" verticalDpi="360" orientation="portrait" r:id="rId2"/>
  <drawing r:id="rId1"/>
</worksheet>
</file>

<file path=xl/worksheets/sheet12.xml><?xml version="1.0" encoding="utf-8"?>
<worksheet xmlns="http://schemas.openxmlformats.org/spreadsheetml/2006/main" xmlns:r="http://schemas.openxmlformats.org/officeDocument/2006/relationships">
  <sheetPr codeName="Sheet12"/>
  <dimension ref="A1:K28"/>
  <sheetViews>
    <sheetView workbookViewId="0" topLeftCell="A1">
      <selection activeCell="B6" sqref="B6"/>
    </sheetView>
  </sheetViews>
  <sheetFormatPr defaultColWidth="9.140625" defaultRowHeight="12.75"/>
  <cols>
    <col min="1" max="1" width="8.57421875" style="11" customWidth="1"/>
    <col min="2" max="2" width="66.7109375" style="12" customWidth="1"/>
    <col min="3" max="3" width="10.7109375" style="10" customWidth="1"/>
    <col min="4" max="4" width="10.7109375" style="0" customWidth="1"/>
    <col min="5" max="5" width="10.7109375" style="20" customWidth="1"/>
    <col min="6" max="7" width="8.8515625" style="23" hidden="1" customWidth="1"/>
    <col min="8" max="9" width="0" style="23" hidden="1" customWidth="1"/>
  </cols>
  <sheetData>
    <row r="1" spans="1:11" ht="18">
      <c r="A1" s="152" t="s">
        <v>859</v>
      </c>
      <c r="B1" s="153"/>
      <c r="C1" s="153"/>
      <c r="D1" s="153"/>
      <c r="E1" s="153"/>
      <c r="J1" s="143">
        <f>('FESP 1'!B2+'FESP 2'!B2+'FESP 3'!B2+'FESP 4'!B2+'FESP 5'!B2+'FESP 6'!B2+'FESP 7'!B2+'FESP 8'!B2+'FESP 9'!B2+'FESP 10'!B2+'FESP 11'!B2)/11</f>
        <v>0</v>
      </c>
      <c r="K1" s="136" t="s">
        <v>863</v>
      </c>
    </row>
    <row r="2" spans="10:11" ht="13.5" thickBot="1">
      <c r="J2" s="144">
        <v>0</v>
      </c>
      <c r="K2" s="136" t="s">
        <v>864</v>
      </c>
    </row>
    <row r="3" spans="1:9" s="26" customFormat="1" ht="28.5" customHeight="1" thickBot="1" thickTop="1">
      <c r="A3" s="137" t="s">
        <v>608</v>
      </c>
      <c r="B3" s="138" t="s">
        <v>607</v>
      </c>
      <c r="C3" s="142" t="s">
        <v>860</v>
      </c>
      <c r="D3" s="142" t="s">
        <v>861</v>
      </c>
      <c r="E3" s="142" t="s">
        <v>862</v>
      </c>
      <c r="F3" s="28"/>
      <c r="G3" s="28"/>
      <c r="H3" s="28"/>
      <c r="I3" s="28"/>
    </row>
    <row r="4" spans="1:9" ht="12.75" customHeight="1" thickTop="1">
      <c r="A4" s="11">
        <v>1</v>
      </c>
      <c r="B4" s="13" t="str">
        <f>'FESP 1'!A3</f>
        <v>1.1 Guias e processos de monitoramento e avaliação do estado de saúde</v>
      </c>
      <c r="C4" s="139">
        <f>'FESP 1'!B3</f>
        <v>0</v>
      </c>
      <c r="D4" s="11" t="str">
        <f>IF($C4&gt;J1,"F","D")</f>
        <v>D</v>
      </c>
      <c r="E4" s="11" t="str">
        <f>IF($C4&gt;J2,"F","D")</f>
        <v>D</v>
      </c>
      <c r="F4" s="22">
        <f aca="true" t="shared" si="0" ref="F4:F28">IF($C4&lt;$J$1,SUM($C4),-1)</f>
        <v>-1</v>
      </c>
      <c r="G4" s="22">
        <f aca="true" t="shared" si="1" ref="G4:G28">IF($C4&gt;$J$1,SUM($C4),-1)</f>
        <v>-1</v>
      </c>
      <c r="H4" s="22">
        <f aca="true" t="shared" si="2" ref="H4:H28">IF($C4&lt;$J$2,SUM($C4),-1)</f>
        <v>-1</v>
      </c>
      <c r="I4" s="22">
        <f aca="true" t="shared" si="3" ref="I4:I28">IF($C4&gt;$J$2,SUM($C4),-1)</f>
        <v>-1</v>
      </c>
    </row>
    <row r="5" spans="1:9" ht="12.75">
      <c r="A5" s="11">
        <v>1</v>
      </c>
      <c r="B5" s="13" t="str">
        <f>'FESP 1'!A57</f>
        <v>1.2 Avaliação da qualidade da informação</v>
      </c>
      <c r="C5" s="139">
        <f>'FESP 1'!B57</f>
        <v>0</v>
      </c>
      <c r="D5" s="11" t="str">
        <f>IF($C5&gt;J1,"F","D")</f>
        <v>D</v>
      </c>
      <c r="E5" s="11" t="str">
        <f>IF($C5&gt;J2,"F","D")</f>
        <v>D</v>
      </c>
      <c r="F5" s="22">
        <f t="shared" si="0"/>
        <v>-1</v>
      </c>
      <c r="G5" s="22">
        <f t="shared" si="1"/>
        <v>-1</v>
      </c>
      <c r="H5" s="22">
        <f t="shared" si="2"/>
        <v>-1</v>
      </c>
      <c r="I5" s="22">
        <f t="shared" si="3"/>
        <v>-1</v>
      </c>
    </row>
    <row r="6" spans="1:9" ht="17.25" customHeight="1">
      <c r="A6" s="11">
        <v>2</v>
      </c>
      <c r="B6" s="13" t="str">
        <f>'FESP 2'!A3</f>
        <v>2.1 Sistema de vigilância para identificar ameaças e danos à saúde pública.</v>
      </c>
      <c r="C6" s="139">
        <f>'FESP 2'!B3</f>
        <v>0</v>
      </c>
      <c r="D6" s="11" t="str">
        <f>IF($C6&gt;J1,"F","D")</f>
        <v>D</v>
      </c>
      <c r="E6" s="11" t="str">
        <f>IF($C6&gt;J2,"F","D")</f>
        <v>D</v>
      </c>
      <c r="F6" s="22">
        <f t="shared" si="0"/>
        <v>-1</v>
      </c>
      <c r="G6" s="22">
        <f t="shared" si="1"/>
        <v>-1</v>
      </c>
      <c r="H6" s="22">
        <f t="shared" si="2"/>
        <v>-1</v>
      </c>
      <c r="I6" s="22">
        <f t="shared" si="3"/>
        <v>-1</v>
      </c>
    </row>
    <row r="7" spans="1:9" ht="25.5">
      <c r="A7" s="11">
        <v>2</v>
      </c>
      <c r="B7" s="13" t="str">
        <f>'FESP 2'!A67</f>
        <v>2.4 Capacidade de resposta oportuna e efetiva para o controle de problemas de saúde pública</v>
      </c>
      <c r="C7" s="139">
        <f>'FESP 2'!B67</f>
        <v>0</v>
      </c>
      <c r="D7" s="11" t="str">
        <f>IF($C7&gt;J1,"F","D")</f>
        <v>D</v>
      </c>
      <c r="E7" s="11" t="str">
        <f>IF($C7&gt;J2,"F","D")</f>
        <v>D</v>
      </c>
      <c r="F7" s="22">
        <f t="shared" si="0"/>
        <v>-1</v>
      </c>
      <c r="G7" s="22">
        <f t="shared" si="1"/>
        <v>-1</v>
      </c>
      <c r="H7" s="22">
        <f t="shared" si="2"/>
        <v>-1</v>
      </c>
      <c r="I7" s="22">
        <f t="shared" si="3"/>
        <v>-1</v>
      </c>
    </row>
    <row r="8" spans="1:9" ht="25.5">
      <c r="A8" s="11">
        <v>3</v>
      </c>
      <c r="B8" s="13" t="str">
        <f>'FESP 3'!A3</f>
        <v>3.1 Apoio a atividades de promoção da saúde, elaboração de normas e intervenções para favorecer condutas e ambientes saudáveis</v>
      </c>
      <c r="C8" s="139">
        <f>'FESP 3'!B3</f>
        <v>0</v>
      </c>
      <c r="D8" s="11" t="str">
        <f>IF($C8&gt;J1,"F","D")</f>
        <v>D</v>
      </c>
      <c r="E8" s="11" t="str">
        <f>IF($C8&gt;J2,"F","D")</f>
        <v>D</v>
      </c>
      <c r="F8" s="22">
        <f t="shared" si="0"/>
        <v>-1</v>
      </c>
      <c r="G8" s="22">
        <f t="shared" si="1"/>
        <v>-1</v>
      </c>
      <c r="H8" s="22">
        <f t="shared" si="2"/>
        <v>-1</v>
      </c>
      <c r="I8" s="22">
        <f t="shared" si="3"/>
        <v>-1</v>
      </c>
    </row>
    <row r="9" spans="1:9" ht="25.5">
      <c r="A9" s="11">
        <v>3</v>
      </c>
      <c r="B9" s="13" t="str">
        <f>'FESP 3'!A38</f>
        <v>3.2 Formação de alianças setoriais e extra-setoriais para a promoção da saúde</v>
      </c>
      <c r="C9" s="139">
        <f>'FESP 3'!B38</f>
        <v>0</v>
      </c>
      <c r="D9" s="11" t="str">
        <f>IF($C9&gt;J1,"F","D")</f>
        <v>D</v>
      </c>
      <c r="E9" s="11" t="str">
        <f>IF($C9&gt;J2,"F","D")</f>
        <v>D</v>
      </c>
      <c r="F9" s="22">
        <f t="shared" si="0"/>
        <v>-1</v>
      </c>
      <c r="G9" s="22">
        <f t="shared" si="1"/>
        <v>-1</v>
      </c>
      <c r="H9" s="22">
        <f t="shared" si="2"/>
        <v>-1</v>
      </c>
      <c r="I9" s="22">
        <f t="shared" si="3"/>
        <v>-1</v>
      </c>
    </row>
    <row r="10" spans="1:9" ht="25.5">
      <c r="A10" s="11">
        <v>3</v>
      </c>
      <c r="B10" s="13" t="str">
        <f>'FESP 3'!A74</f>
        <v>3.3 Planejamento e coordenação nacional das estratégias de informação, educação e comunicação social para a promoção da saúde</v>
      </c>
      <c r="C10" s="139">
        <f>'FESP 3'!B74</f>
        <v>0</v>
      </c>
      <c r="D10" s="11" t="str">
        <f>IF($C10&gt;J1,"F","D")</f>
        <v>D</v>
      </c>
      <c r="E10" s="11" t="str">
        <f>IF($C10&gt;J2,"F","D")</f>
        <v>D</v>
      </c>
      <c r="F10" s="22">
        <f t="shared" si="0"/>
        <v>-1</v>
      </c>
      <c r="G10" s="22">
        <f t="shared" si="1"/>
        <v>-1</v>
      </c>
      <c r="H10" s="22">
        <f t="shared" si="2"/>
        <v>-1</v>
      </c>
      <c r="I10" s="22">
        <f t="shared" si="3"/>
        <v>-1</v>
      </c>
    </row>
    <row r="11" spans="1:9" ht="12.75">
      <c r="A11" s="11">
        <v>3</v>
      </c>
      <c r="B11" s="13" t="str">
        <f>'FESP 3'!A112</f>
        <v>3.4 Reorientação dos serviços de saúde voltados à promoção</v>
      </c>
      <c r="C11" s="139">
        <f>'FESP 3'!B112</f>
        <v>0</v>
      </c>
      <c r="D11" s="11" t="str">
        <f>IF($C11&gt;J1,"F","D")</f>
        <v>D</v>
      </c>
      <c r="E11" s="11" t="str">
        <f>IF($C11&gt;J2,"F","D")</f>
        <v>D</v>
      </c>
      <c r="F11" s="22">
        <f t="shared" si="0"/>
        <v>-1</v>
      </c>
      <c r="G11" s="22">
        <f t="shared" si="1"/>
        <v>-1</v>
      </c>
      <c r="H11" s="22">
        <f t="shared" si="2"/>
        <v>-1</v>
      </c>
      <c r="I11" s="22">
        <f t="shared" si="3"/>
        <v>-1</v>
      </c>
    </row>
    <row r="12" spans="1:9" ht="25.5">
      <c r="A12" s="11">
        <v>4</v>
      </c>
      <c r="B12" s="13" t="str">
        <f>'FESP 4'!A3</f>
        <v>4.1 Fortalecimento do poder dos cidadãos na tomada de decisões em saúde pública</v>
      </c>
      <c r="C12" s="139">
        <f>'FESP 4'!B3</f>
        <v>0</v>
      </c>
      <c r="D12" s="11" t="str">
        <f>IF($C12&gt;J1,"F","D")</f>
        <v>D</v>
      </c>
      <c r="E12" s="11" t="str">
        <f>IF($C12&gt;J2,"F","D")</f>
        <v>D</v>
      </c>
      <c r="F12" s="22">
        <f t="shared" si="0"/>
        <v>-1</v>
      </c>
      <c r="G12" s="22">
        <f t="shared" si="1"/>
        <v>-1</v>
      </c>
      <c r="H12" s="22">
        <f t="shared" si="2"/>
        <v>-1</v>
      </c>
      <c r="I12" s="22">
        <f t="shared" si="3"/>
        <v>-1</v>
      </c>
    </row>
    <row r="13" spans="1:9" ht="12.75">
      <c r="A13" s="11">
        <v>4</v>
      </c>
      <c r="B13" s="13" t="str">
        <f>'FESP 4'!A37</f>
        <v>4.2 Fortalecimento da participação social em saúde</v>
      </c>
      <c r="C13" s="139">
        <f>'FESP 4'!B37</f>
        <v>0</v>
      </c>
      <c r="D13" s="11" t="str">
        <f>IF($C13&gt;J1,"F","D")</f>
        <v>D</v>
      </c>
      <c r="E13" s="11" t="str">
        <f>IF($C13&gt;J2,"F","D")</f>
        <v>D</v>
      </c>
      <c r="F13" s="22">
        <f t="shared" si="0"/>
        <v>-1</v>
      </c>
      <c r="G13" s="22">
        <f t="shared" si="1"/>
        <v>-1</v>
      </c>
      <c r="H13" s="22">
        <f t="shared" si="2"/>
        <v>-1</v>
      </c>
      <c r="I13" s="22">
        <f t="shared" si="3"/>
        <v>-1</v>
      </c>
    </row>
    <row r="14" spans="1:9" ht="12.75">
      <c r="A14" s="11">
        <v>5</v>
      </c>
      <c r="B14" s="13" t="str">
        <f>'FESP 5'!A3</f>
        <v>5.1 Definição nacional e subnacional de objetivos em saúde pública</v>
      </c>
      <c r="C14" s="139">
        <f>'FESP 5'!B3</f>
        <v>0</v>
      </c>
      <c r="D14" s="11" t="str">
        <f>IF($C14&gt;J1,"F","D")</f>
        <v>D</v>
      </c>
      <c r="E14" s="11" t="str">
        <f>IF($C14&gt;J2,"F","D")</f>
        <v>D</v>
      </c>
      <c r="F14" s="22">
        <f t="shared" si="0"/>
        <v>-1</v>
      </c>
      <c r="G14" s="22">
        <f t="shared" si="1"/>
        <v>-1</v>
      </c>
      <c r="H14" s="22">
        <f t="shared" si="2"/>
        <v>-1</v>
      </c>
      <c r="I14" s="22">
        <f t="shared" si="3"/>
        <v>-1</v>
      </c>
    </row>
    <row r="15" spans="1:9" ht="25.5">
      <c r="A15" s="11">
        <v>5</v>
      </c>
      <c r="B15" s="13" t="str">
        <f>'FESP 5'!A36</f>
        <v>5.2 Desenvolvimento, monitoramento e avaliação das políticas de saúde pública</v>
      </c>
      <c r="C15" s="139">
        <f>'FESP 5'!B36</f>
        <v>0</v>
      </c>
      <c r="D15" s="11" t="str">
        <f>IF($C15&gt;J1,"F","D")</f>
        <v>D</v>
      </c>
      <c r="E15" s="11" t="str">
        <f>IF($C15&gt;J2,"F","D")</f>
        <v>D</v>
      </c>
      <c r="F15" s="22">
        <f t="shared" si="0"/>
        <v>-1</v>
      </c>
      <c r="G15" s="22">
        <f t="shared" si="1"/>
        <v>-1</v>
      </c>
      <c r="H15" s="22">
        <f t="shared" si="2"/>
        <v>-1</v>
      </c>
      <c r="I15" s="22">
        <f t="shared" si="3"/>
        <v>-1</v>
      </c>
    </row>
    <row r="16" spans="1:9" ht="12.75">
      <c r="A16" s="11">
        <v>6</v>
      </c>
      <c r="B16" s="13" t="str">
        <f>'FESP 6'!A3</f>
        <v>6.1 Revisão periódica, avaliação e modificação do marco regulatório</v>
      </c>
      <c r="C16" s="139">
        <f>'FESP 6'!B3</f>
        <v>0</v>
      </c>
      <c r="D16" s="11" t="str">
        <f>IF($C16&gt;J1,"F","D")</f>
        <v>D</v>
      </c>
      <c r="E16" s="11" t="str">
        <f>IF($C16&gt;J2,"F","D")</f>
        <v>D</v>
      </c>
      <c r="F16" s="22">
        <f t="shared" si="0"/>
        <v>-1</v>
      </c>
      <c r="G16" s="22">
        <f t="shared" si="1"/>
        <v>-1</v>
      </c>
      <c r="H16" s="22">
        <f t="shared" si="2"/>
        <v>-1</v>
      </c>
      <c r="I16" s="22">
        <f t="shared" si="3"/>
        <v>-1</v>
      </c>
    </row>
    <row r="17" spans="1:9" ht="12.75">
      <c r="A17" s="11">
        <v>6</v>
      </c>
      <c r="B17" s="13" t="str">
        <f>'FESP 6'!A32</f>
        <v>6.2 Cumprimento das normas em saúde</v>
      </c>
      <c r="C17" s="139">
        <f>'FESP 6'!B32</f>
        <v>0</v>
      </c>
      <c r="D17" s="11" t="str">
        <f>IF($C17&gt;J1,"F","D")</f>
        <v>D</v>
      </c>
      <c r="E17" s="11" t="str">
        <f>IF($C17&gt;J2,"F","D")</f>
        <v>D</v>
      </c>
      <c r="F17" s="22">
        <f t="shared" si="0"/>
        <v>-1</v>
      </c>
      <c r="G17" s="22">
        <f t="shared" si="1"/>
        <v>-1</v>
      </c>
      <c r="H17" s="22">
        <f t="shared" si="2"/>
        <v>-1</v>
      </c>
      <c r="I17" s="22">
        <f t="shared" si="3"/>
        <v>-1</v>
      </c>
    </row>
    <row r="18" spans="1:9" ht="12.75">
      <c r="A18" s="11">
        <v>7</v>
      </c>
      <c r="B18" s="13" t="str">
        <f>'FESP 7'!A3</f>
        <v>7.1 Monitoramento e avaliação do acesso aos serviços de saúde necessários</v>
      </c>
      <c r="C18" s="139">
        <f>'FESP 7'!B3</f>
        <v>0</v>
      </c>
      <c r="D18" s="11" t="str">
        <f>IF($C18&gt;J1,"F","D")</f>
        <v>D</v>
      </c>
      <c r="E18" s="11" t="str">
        <f>IF($C18&gt;J2,"F","D")</f>
        <v>D</v>
      </c>
      <c r="F18" s="22">
        <f t="shared" si="0"/>
        <v>-1</v>
      </c>
      <c r="G18" s="22">
        <f t="shared" si="1"/>
        <v>-1</v>
      </c>
      <c r="H18" s="22">
        <f t="shared" si="2"/>
        <v>-1</v>
      </c>
      <c r="I18" s="22">
        <f t="shared" si="3"/>
        <v>-1</v>
      </c>
    </row>
    <row r="19" spans="1:9" ht="25.5">
      <c r="A19" s="11">
        <v>7</v>
      </c>
      <c r="B19" s="13" t="str">
        <f>'FESP 7'!A88</f>
        <v>7.3 Advocacia e ação para melhorar o acesso aos serviços de saúde necessários   </v>
      </c>
      <c r="C19" s="139">
        <f>'FESP 7'!B88</f>
        <v>0</v>
      </c>
      <c r="D19" s="11" t="str">
        <f>IF($C19&gt;J1,"F","D")</f>
        <v>D</v>
      </c>
      <c r="E19" s="11" t="str">
        <f>IF($C19&gt;J2,"F","D")</f>
        <v>D</v>
      </c>
      <c r="F19" s="22">
        <f t="shared" si="0"/>
        <v>-1</v>
      </c>
      <c r="G19" s="22">
        <f t="shared" si="1"/>
        <v>-1</v>
      </c>
      <c r="H19" s="22">
        <f t="shared" si="2"/>
        <v>-1</v>
      </c>
      <c r="I19" s="22">
        <f t="shared" si="3"/>
        <v>-1</v>
      </c>
    </row>
    <row r="20" spans="1:9" ht="12.75">
      <c r="A20" s="11">
        <v>8</v>
      </c>
      <c r="B20" s="13" t="str">
        <f>'FESP 8'!A3</f>
        <v>8.1 Caracterização da força de trabalho em saúde pública</v>
      </c>
      <c r="C20" s="139">
        <f>'FESP 8'!B3</f>
        <v>0</v>
      </c>
      <c r="D20" s="11" t="str">
        <f>IF($C20&gt;J1,"F","D")</f>
        <v>D</v>
      </c>
      <c r="E20" s="11" t="str">
        <f>IF($C20&gt;J2,"F","D")</f>
        <v>D</v>
      </c>
      <c r="F20" s="22">
        <f t="shared" si="0"/>
        <v>-1</v>
      </c>
      <c r="G20" s="22">
        <f t="shared" si="1"/>
        <v>-1</v>
      </c>
      <c r="H20" s="22">
        <f t="shared" si="2"/>
        <v>-1</v>
      </c>
      <c r="I20" s="22">
        <f t="shared" si="3"/>
        <v>-1</v>
      </c>
    </row>
    <row r="21" spans="1:9" ht="12.75">
      <c r="A21" s="11">
        <v>8</v>
      </c>
      <c r="B21" s="13" t="str">
        <f>'FESP 8'!A99</f>
        <v>8.3 Educação continuada, permanente e pós-graduação em saúde pública</v>
      </c>
      <c r="C21" s="139">
        <f>'FESP 8'!B99</f>
        <v>0</v>
      </c>
      <c r="D21" s="11" t="str">
        <f>IF($C21&gt;J1,"F","D")</f>
        <v>D</v>
      </c>
      <c r="E21" s="11" t="str">
        <f>IF($C21&gt;J2,"F","D")</f>
        <v>D</v>
      </c>
      <c r="F21" s="22">
        <f t="shared" si="0"/>
        <v>-1</v>
      </c>
      <c r="G21" s="22">
        <f t="shared" si="1"/>
        <v>-1</v>
      </c>
      <c r="H21" s="22">
        <f t="shared" si="2"/>
        <v>-1</v>
      </c>
      <c r="I21" s="22">
        <f t="shared" si="3"/>
        <v>-1</v>
      </c>
    </row>
    <row r="22" spans="1:9" ht="25.5">
      <c r="A22" s="11">
        <v>8</v>
      </c>
      <c r="B22" s="13" t="str">
        <f>'FESP 8'!A111</f>
        <v>8.4 Aperfeiçoamento dos recursos humanos para a prestação de serviços adequados às características socioculturais dos usuários</v>
      </c>
      <c r="C22" s="139">
        <f>'FESP 8'!B111</f>
        <v>0</v>
      </c>
      <c r="D22" s="11" t="str">
        <f>IF($C22&gt;J1,"F","D")</f>
        <v>D</v>
      </c>
      <c r="E22" s="11" t="str">
        <f>IF($C22&gt;J2,"F","D")</f>
        <v>D</v>
      </c>
      <c r="F22" s="22">
        <f t="shared" si="0"/>
        <v>-1</v>
      </c>
      <c r="G22" s="22">
        <f t="shared" si="1"/>
        <v>-1</v>
      </c>
      <c r="H22" s="22">
        <f t="shared" si="2"/>
        <v>-1</v>
      </c>
      <c r="I22" s="22">
        <f t="shared" si="3"/>
        <v>-1</v>
      </c>
    </row>
    <row r="23" spans="1:9" ht="25.5">
      <c r="A23" s="11">
        <v>9</v>
      </c>
      <c r="B23" s="13" t="str">
        <f>'FESP 9'!A3</f>
        <v>9.1 Definição de padrões e avaliação para melhorar a qualidade dos serviços de saúde individuais e coletivos</v>
      </c>
      <c r="C23" s="139">
        <f>'FESP 9'!B3</f>
        <v>0</v>
      </c>
      <c r="D23" s="11" t="str">
        <f>IF($C23&gt;J1,"F","D")</f>
        <v>D</v>
      </c>
      <c r="E23" s="11" t="str">
        <f>IF($C23&gt;J2,"F","D")</f>
        <v>D</v>
      </c>
      <c r="F23" s="22">
        <f t="shared" si="0"/>
        <v>-1</v>
      </c>
      <c r="G23" s="22">
        <f t="shared" si="1"/>
        <v>-1</v>
      </c>
      <c r="H23" s="22">
        <f t="shared" si="2"/>
        <v>-1</v>
      </c>
      <c r="I23" s="22">
        <f t="shared" si="3"/>
        <v>-1</v>
      </c>
    </row>
    <row r="24" spans="1:9" ht="12.75">
      <c r="A24" s="11">
        <v>9</v>
      </c>
      <c r="B24" s="13" t="str">
        <f>'FESP 9'!A46</f>
        <v>9.2 Melhoria da satisfação dos usuários com os serviços de saúde</v>
      </c>
      <c r="C24" s="139">
        <f>'FESP 9'!B46</f>
        <v>0</v>
      </c>
      <c r="D24" s="11" t="str">
        <f>IF($C24&gt;J1,"F","D")</f>
        <v>D</v>
      </c>
      <c r="E24" s="11" t="str">
        <f>IF($C24&gt;J2,"F","D")</f>
        <v>D</v>
      </c>
      <c r="F24" s="22">
        <f t="shared" si="0"/>
        <v>-1</v>
      </c>
      <c r="G24" s="22">
        <f t="shared" si="1"/>
        <v>-1</v>
      </c>
      <c r="H24" s="22">
        <f t="shared" si="2"/>
        <v>-1</v>
      </c>
      <c r="I24" s="22">
        <f t="shared" si="3"/>
        <v>-1</v>
      </c>
    </row>
    <row r="25" spans="1:9" ht="12.75">
      <c r="A25" s="11">
        <v>10</v>
      </c>
      <c r="B25" s="13" t="str">
        <f>'FESP 10'!A3</f>
        <v>10.1 Desenvolvimento de uma agenda de pesquisa em saúde pública</v>
      </c>
      <c r="C25" s="139">
        <f>'FESP 10'!B3</f>
        <v>0</v>
      </c>
      <c r="D25" s="11" t="str">
        <f>IF($C25&gt;J1,"F","D")</f>
        <v>D</v>
      </c>
      <c r="E25" s="11" t="str">
        <f>IF($C25&gt;J2,"F","D")</f>
        <v>D</v>
      </c>
      <c r="F25" s="22">
        <f t="shared" si="0"/>
        <v>-1</v>
      </c>
      <c r="G25" s="22">
        <f t="shared" si="1"/>
        <v>-1</v>
      </c>
      <c r="H25" s="22">
        <f t="shared" si="2"/>
        <v>-1</v>
      </c>
      <c r="I25" s="22">
        <f t="shared" si="3"/>
        <v>-1</v>
      </c>
    </row>
    <row r="26" spans="1:9" ht="12.75">
      <c r="A26" s="11">
        <v>11</v>
      </c>
      <c r="B26" s="13" t="str">
        <f>'FESP 11'!A3</f>
        <v>11.1 Gestão para reduzir o impacto de emergências e desastres</v>
      </c>
      <c r="C26" s="139">
        <f>'FESP 11'!B3</f>
        <v>0</v>
      </c>
      <c r="D26" s="11" t="str">
        <f>IF($C26&gt;J1,"F","D")</f>
        <v>D</v>
      </c>
      <c r="E26" s="11" t="str">
        <f>IF($C26&gt;J2,"F","D")</f>
        <v>D</v>
      </c>
      <c r="F26" s="22">
        <f t="shared" si="0"/>
        <v>-1</v>
      </c>
      <c r="G26" s="22">
        <f t="shared" si="1"/>
        <v>-1</v>
      </c>
      <c r="H26" s="22">
        <f t="shared" si="2"/>
        <v>-1</v>
      </c>
      <c r="I26" s="22">
        <f t="shared" si="3"/>
        <v>-1</v>
      </c>
    </row>
    <row r="27" spans="1:9" ht="25.5">
      <c r="A27" s="11">
        <v>11</v>
      </c>
      <c r="B27" s="13" t="str">
        <f>'FESP 11'!A47</f>
        <v>11.2 Desenvolvimento de normas e diretrizes que apóiem a redução do impacto de emergências e desastres em saúde</v>
      </c>
      <c r="C27" s="139">
        <f>'FESP 11'!B47</f>
        <v>0</v>
      </c>
      <c r="D27" s="11" t="str">
        <f>IF($C27&gt;J1,"F","D")</f>
        <v>D</v>
      </c>
      <c r="E27" s="11" t="str">
        <f>IF($C27&gt;J2,"F","D")</f>
        <v>D</v>
      </c>
      <c r="F27" s="22">
        <f t="shared" si="0"/>
        <v>-1</v>
      </c>
      <c r="G27" s="22">
        <f t="shared" si="1"/>
        <v>-1</v>
      </c>
      <c r="H27" s="22">
        <f t="shared" si="2"/>
        <v>-1</v>
      </c>
      <c r="I27" s="22">
        <f t="shared" si="3"/>
        <v>-1</v>
      </c>
    </row>
    <row r="28" spans="1:9" ht="12.75">
      <c r="A28" s="11">
        <v>11</v>
      </c>
      <c r="B28" s="13" t="str">
        <f>'FESP 11'!A81</f>
        <v>11.3 Estabelecimento de alianças com outras agências e/ou instituições</v>
      </c>
      <c r="C28" s="139">
        <f>'FESP 11'!B81</f>
        <v>0</v>
      </c>
      <c r="D28" s="11" t="str">
        <f>IF($C28&gt;J1,"F","D")</f>
        <v>D</v>
      </c>
      <c r="E28" s="11" t="str">
        <f>IF($C28&gt;J2,"F","D")</f>
        <v>D</v>
      </c>
      <c r="F28" s="22">
        <f t="shared" si="0"/>
        <v>-1</v>
      </c>
      <c r="G28" s="22">
        <f t="shared" si="1"/>
        <v>-1</v>
      </c>
      <c r="H28" s="22">
        <f t="shared" si="2"/>
        <v>-1</v>
      </c>
      <c r="I28" s="22">
        <f t="shared" si="3"/>
        <v>-1</v>
      </c>
    </row>
  </sheetData>
  <sheetProtection password="C1CD" sheet="1" objects="1" scenarios="1"/>
  <mergeCells count="1">
    <mergeCell ref="A1:E1"/>
  </mergeCells>
  <dataValidations count="1">
    <dataValidation type="decimal" allowBlank="1" showErrorMessage="1" errorTitle="ERROR" error="Valor debe entre 0 y 1" sqref="J2">
      <formula1>0</formula1>
      <formula2>1</formula2>
    </dataValidation>
  </dataValidations>
  <printOptions/>
  <pageMargins left="0.28" right="0.27" top="0.48" bottom="0.5"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Sheet13"/>
  <dimension ref="A1:K30"/>
  <sheetViews>
    <sheetView workbookViewId="0" topLeftCell="A1">
      <selection activeCell="J1" sqref="J1"/>
    </sheetView>
  </sheetViews>
  <sheetFormatPr defaultColWidth="9.140625" defaultRowHeight="12.75"/>
  <cols>
    <col min="1" max="1" width="7.7109375" style="0" customWidth="1"/>
    <col min="2" max="2" width="66.140625" style="0" customWidth="1"/>
    <col min="3" max="5" width="11.28125" style="0" customWidth="1"/>
    <col min="6" max="6" width="7.8515625" style="20" hidden="1" customWidth="1"/>
    <col min="7" max="8" width="0" style="0" hidden="1" customWidth="1"/>
    <col min="9" max="9" width="0" style="19" hidden="1" customWidth="1"/>
    <col min="10" max="10" width="8.8515625" style="19" customWidth="1"/>
  </cols>
  <sheetData>
    <row r="1" spans="1:11" ht="18">
      <c r="A1" s="154" t="s">
        <v>865</v>
      </c>
      <c r="B1" s="153"/>
      <c r="C1" s="153"/>
      <c r="D1" s="153"/>
      <c r="E1" s="153"/>
      <c r="J1" s="143">
        <f>('FESP 1'!B2+'FESP 2'!B2+'FESP 3'!B2+'FESP 4'!B2+'FESP 5'!B2+'FESP 6'!B2+'FESP 7'!B2+'FESP 8'!B2+'FESP 9'!B2+'FESP 10'!B2+'FESP 11'!B2)/11</f>
        <v>0</v>
      </c>
      <c r="K1" s="136" t="s">
        <v>863</v>
      </c>
    </row>
    <row r="2" spans="10:11" ht="15.75" customHeight="1" thickBot="1">
      <c r="J2" s="144">
        <v>0</v>
      </c>
      <c r="K2" s="136" t="s">
        <v>864</v>
      </c>
    </row>
    <row r="3" spans="1:10" s="26" customFormat="1" ht="27" thickBot="1" thickTop="1">
      <c r="A3" s="140" t="s">
        <v>608</v>
      </c>
      <c r="B3" s="141" t="s">
        <v>607</v>
      </c>
      <c r="C3" s="142" t="s">
        <v>860</v>
      </c>
      <c r="D3" s="142" t="s">
        <v>866</v>
      </c>
      <c r="E3" s="142" t="s">
        <v>867</v>
      </c>
      <c r="F3" s="27"/>
      <c r="I3" s="29"/>
      <c r="J3" s="29"/>
    </row>
    <row r="4" spans="1:9" ht="26.25" thickTop="1">
      <c r="A4" s="11">
        <v>1</v>
      </c>
      <c r="B4" s="16" t="str">
        <f>'FESP 1'!A74</f>
        <v>1.3 Apoio especializado e recursos para o monitoramento e a avaliação do estado de saúde</v>
      </c>
      <c r="C4" s="139">
        <f>'FESP 1'!B74</f>
        <v>0</v>
      </c>
      <c r="D4" s="11" t="str">
        <f>IF($C4&gt;J1,"F","D")</f>
        <v>D</v>
      </c>
      <c r="E4" s="11" t="str">
        <f>IF($C4&gt;J2,"F","D")</f>
        <v>D</v>
      </c>
      <c r="F4" s="22">
        <f aca="true" t="shared" si="0" ref="F4:F11">IF($C4&lt;$J$1,SUM($C4),-1)</f>
        <v>-1</v>
      </c>
      <c r="G4" s="22">
        <f aca="true" t="shared" si="1" ref="G4:G11">IF($C4&gt;$J$1,SUM($C4),-1)</f>
        <v>-1</v>
      </c>
      <c r="H4" s="22">
        <f aca="true" t="shared" si="2" ref="H4:H11">IF($C4&lt;$J$2,SUM($C4),-1)</f>
        <v>-1</v>
      </c>
      <c r="I4" s="22">
        <f aca="true" t="shared" si="3" ref="I4:I11">IF($C4&gt;$J$2,SUM($C4),-1)</f>
        <v>-1</v>
      </c>
    </row>
    <row r="5" spans="1:9" ht="25.5">
      <c r="A5" s="11">
        <v>1</v>
      </c>
      <c r="B5" s="13" t="str">
        <f>'FESP 1'!A98</f>
        <v>1.4 Suporte tecnológico para o monitoramento e avaliação do estado de saúde</v>
      </c>
      <c r="C5" s="139">
        <f>'FESP 1'!B98</f>
        <v>0</v>
      </c>
      <c r="D5" s="11" t="str">
        <f>IF($C5&gt;J1,"F","D")</f>
        <v>D</v>
      </c>
      <c r="E5" s="11" t="str">
        <f>IF($C5&gt;J2,"F","D")</f>
        <v>D</v>
      </c>
      <c r="F5" s="22">
        <f t="shared" si="0"/>
        <v>-1</v>
      </c>
      <c r="G5" s="22">
        <f t="shared" si="1"/>
        <v>-1</v>
      </c>
      <c r="H5" s="22">
        <f t="shared" si="2"/>
        <v>-1</v>
      </c>
      <c r="I5" s="22">
        <f t="shared" si="3"/>
        <v>-1</v>
      </c>
    </row>
    <row r="6" spans="1:9" ht="12.75">
      <c r="A6" s="11">
        <v>2</v>
      </c>
      <c r="B6" s="13" t="str">
        <f>'FESP 2'!A19</f>
        <v>2.2 Capacidades e perícia em vigilância de saúde pública</v>
      </c>
      <c r="C6" s="139">
        <f>'FESP 2'!B19</f>
        <v>0</v>
      </c>
      <c r="D6" s="11" t="str">
        <f>IF($C6&gt;J1,"F","D")</f>
        <v>D</v>
      </c>
      <c r="E6" s="11" t="str">
        <f>IF($C6&gt;J2,"F","D")</f>
        <v>D</v>
      </c>
      <c r="F6" s="22">
        <f t="shared" si="0"/>
        <v>-1</v>
      </c>
      <c r="G6" s="22">
        <f t="shared" si="1"/>
        <v>-1</v>
      </c>
      <c r="H6" s="22">
        <f t="shared" si="2"/>
        <v>-1</v>
      </c>
      <c r="I6" s="22">
        <f t="shared" si="3"/>
        <v>-1</v>
      </c>
    </row>
    <row r="7" spans="1:9" ht="12.75">
      <c r="A7" s="11">
        <v>2</v>
      </c>
      <c r="B7" s="13" t="str">
        <f>'FESP 2'!A49</f>
        <v>2.3 Capacidade dos laboratórios de saúde pública</v>
      </c>
      <c r="C7" s="139">
        <f>'FESP 2'!B49</f>
        <v>0</v>
      </c>
      <c r="D7" s="11" t="str">
        <f>IF($C7&gt;J1,"F","D")</f>
        <v>D</v>
      </c>
      <c r="E7" s="11" t="str">
        <f>IF($C7&gt;J2,"F","D")</f>
        <v>D</v>
      </c>
      <c r="F7" s="22">
        <f t="shared" si="0"/>
        <v>-1</v>
      </c>
      <c r="G7" s="22">
        <f t="shared" si="1"/>
        <v>-1</v>
      </c>
      <c r="H7" s="22">
        <f t="shared" si="2"/>
        <v>-1</v>
      </c>
      <c r="I7" s="22">
        <f t="shared" si="3"/>
        <v>-1</v>
      </c>
    </row>
    <row r="8" spans="1:9" ht="25.5">
      <c r="A8" s="11">
        <v>5</v>
      </c>
      <c r="B8" s="13" t="str">
        <f>'FESP 5'!A76</f>
        <v>5.3 Desenvolvimento da capacidade institucional de gestão dos sistemas de saúde pública</v>
      </c>
      <c r="C8" s="139">
        <f>'FESP 5'!B76</f>
        <v>0</v>
      </c>
      <c r="D8" s="11" t="str">
        <f>IF($C8&gt;J1,"F","D")</f>
        <v>D</v>
      </c>
      <c r="E8" s="11" t="str">
        <f>IF($C8&gt;J2,"F","D")</f>
        <v>D</v>
      </c>
      <c r="F8" s="22">
        <f t="shared" si="0"/>
        <v>-1</v>
      </c>
      <c r="G8" s="22">
        <f t="shared" si="1"/>
        <v>-1</v>
      </c>
      <c r="H8" s="22">
        <f t="shared" si="2"/>
        <v>-1</v>
      </c>
      <c r="I8" s="22">
        <f t="shared" si="3"/>
        <v>-1</v>
      </c>
    </row>
    <row r="9" spans="1:9" ht="12.75">
      <c r="A9" s="11">
        <v>5</v>
      </c>
      <c r="B9" s="13" t="str">
        <f>'FESP 5'!A162</f>
        <v>5.4 Gestão para a cooperação internacional em saúde pública</v>
      </c>
      <c r="C9" s="139">
        <f>'FESP 5'!B162</f>
        <v>0</v>
      </c>
      <c r="D9" s="11" t="str">
        <f>IF($C9&gt;J1,"F","D")</f>
        <v>D</v>
      </c>
      <c r="E9" s="11" t="str">
        <f>IF($C9&gt;J2,"F","D")</f>
        <v>D</v>
      </c>
      <c r="F9" s="22">
        <f t="shared" si="0"/>
        <v>-1</v>
      </c>
      <c r="G9" s="22">
        <f t="shared" si="1"/>
        <v>-1</v>
      </c>
      <c r="H9" s="22">
        <f t="shared" si="2"/>
        <v>-1</v>
      </c>
      <c r="I9" s="22">
        <f t="shared" si="3"/>
        <v>-1</v>
      </c>
    </row>
    <row r="10" spans="1:9" ht="25.5">
      <c r="A10" s="11">
        <v>6</v>
      </c>
      <c r="B10" s="13" t="str">
        <f>'FESP 6'!A63</f>
        <v>6.3 Conhecimentos, habilidades e mecanismos para revisar, aperfeiçoar e fazer cumprir o marco regulatório</v>
      </c>
      <c r="C10" s="139">
        <f>'FESP 6'!B63</f>
        <v>0</v>
      </c>
      <c r="D10" s="11" t="str">
        <f>IF($C10&gt;J1,"F","D")</f>
        <v>D</v>
      </c>
      <c r="E10" s="11" t="str">
        <f>IF($C10&gt;J2,"F","D")</f>
        <v>D</v>
      </c>
      <c r="F10" s="22">
        <f t="shared" si="0"/>
        <v>-1</v>
      </c>
      <c r="G10" s="22">
        <f t="shared" si="1"/>
        <v>-1</v>
      </c>
      <c r="H10" s="22">
        <f t="shared" si="2"/>
        <v>-1</v>
      </c>
      <c r="I10" s="22">
        <f t="shared" si="3"/>
        <v>-1</v>
      </c>
    </row>
    <row r="11" spans="1:9" ht="25.5">
      <c r="A11" s="11">
        <v>7</v>
      </c>
      <c r="B11" s="13" t="str">
        <f>'FESP 7'!A60</f>
        <v>7.2 Conhecimentos, habilidades e mecanismos para aproximar a população dos programas e serviços de saúde necessários</v>
      </c>
      <c r="C11" s="139">
        <f>'FESP 7'!B60</f>
        <v>0</v>
      </c>
      <c r="D11" s="11" t="str">
        <f>IF($C11&gt;J1,"F","D")</f>
        <v>D</v>
      </c>
      <c r="E11" s="11" t="str">
        <f>IF($C11&gt;J2,"F","D")</f>
        <v>D</v>
      </c>
      <c r="F11" s="22">
        <f t="shared" si="0"/>
        <v>-1</v>
      </c>
      <c r="G11" s="22">
        <f t="shared" si="1"/>
        <v>-1</v>
      </c>
      <c r="H11" s="22">
        <f t="shared" si="2"/>
        <v>-1</v>
      </c>
      <c r="I11" s="22">
        <f t="shared" si="3"/>
        <v>-1</v>
      </c>
    </row>
    <row r="12" spans="1:9" ht="12.75">
      <c r="A12" s="11">
        <v>8</v>
      </c>
      <c r="B12" s="13" t="str">
        <f>'FESP 8'!A62</f>
        <v>8.2 Melhoria da qualidade da força de trabalho</v>
      </c>
      <c r="C12" s="139">
        <f>'FESP 8'!B62</f>
        <v>0</v>
      </c>
      <c r="D12" s="11" t="str">
        <f>IF($C12&gt;J1,"F","D")</f>
        <v>D</v>
      </c>
      <c r="E12" s="11" t="str">
        <f>IF($C12&gt;J2,"F","D")</f>
        <v>D</v>
      </c>
      <c r="F12" s="22">
        <f>IF($C12&lt;'Cumprimento de Resultados'!$J$1,SUM($C12),-1)</f>
        <v>-1</v>
      </c>
      <c r="G12" s="22">
        <f>IF($C12&gt;'Cumprimento de Resultados'!$J$1,SUM($C12),-1)</f>
        <v>-1</v>
      </c>
      <c r="H12" s="22">
        <f>IF($C12&lt;'Cumprimento de Resultados'!$J$2,SUM($C12),-1)</f>
        <v>-1</v>
      </c>
      <c r="I12" s="22">
        <f>IF($C12&gt;'Cumprimento de Resultados'!$J$2,SUM($C12),-1)</f>
        <v>-1</v>
      </c>
    </row>
    <row r="13" spans="1:9" ht="25.5">
      <c r="A13" s="11">
        <v>9</v>
      </c>
      <c r="B13" s="13" t="str">
        <f>'FESP 9'!A91</f>
        <v>9.3 Sistema de gestão tecnológica e de avaliação de tecnologia em saúde para apoiar a tomada de decisões em saúde pública</v>
      </c>
      <c r="C13" s="139">
        <f>'FESP 9'!B91</f>
        <v>0</v>
      </c>
      <c r="D13" s="11" t="str">
        <f>IF($C13&gt;J1,"F","D")</f>
        <v>D</v>
      </c>
      <c r="E13" s="11" t="str">
        <f>IF($C13&gt;J2,"F","D")</f>
        <v>D</v>
      </c>
      <c r="F13" s="22">
        <f>IF($C13&lt;$J$1,SUM($C13),-1)</f>
        <v>-1</v>
      </c>
      <c r="G13" s="22">
        <f>IF($C13&gt;$J$1,SUM($C13),-1)</f>
        <v>-1</v>
      </c>
      <c r="H13" s="22">
        <f>IF($C13&lt;$J$2,SUM($C13),-1)</f>
        <v>-1</v>
      </c>
      <c r="I13" s="22">
        <f>IF($C13&gt;$J$2,SUM($C13),-1)</f>
        <v>-1</v>
      </c>
    </row>
    <row r="14" spans="1:9" ht="12.75">
      <c r="A14" s="11">
        <v>10</v>
      </c>
      <c r="B14" s="13" t="str">
        <f>'FESP 10'!A29</f>
        <v>10.2 Desenvolvimento da capacidade institucional de pesquisa</v>
      </c>
      <c r="C14" s="139">
        <f>'FESP 10'!B29</f>
        <v>0</v>
      </c>
      <c r="D14" s="11" t="str">
        <f>IF($C14&gt;J1,"F","D")</f>
        <v>D</v>
      </c>
      <c r="E14" s="11" t="str">
        <f>IF($C14&gt;J2,"F","D")</f>
        <v>D</v>
      </c>
      <c r="F14" s="22">
        <f>IF($C14&lt;$J$1,SUM($C14),-1)</f>
        <v>-1</v>
      </c>
      <c r="G14" s="22">
        <f>IF($C14&gt;$J$1,SUM($C14),-1)</f>
        <v>-1</v>
      </c>
      <c r="H14" s="22">
        <f>IF($C14&lt;$J$2,SUM($C14),-1)</f>
        <v>-1</v>
      </c>
      <c r="I14" s="22">
        <f>IF($C14&gt;$J$2,SUM($C14),-1)</f>
        <v>-1</v>
      </c>
    </row>
    <row r="15" spans="9:10" ht="12.75">
      <c r="I15" s="21"/>
      <c r="J15" s="22" t="str">
        <f aca="true" t="shared" si="4" ref="J15:J30">IF($C15&gt;$J$1,SUM($C15)," ")</f>
        <v> </v>
      </c>
    </row>
    <row r="16" spans="9:10" ht="12.75">
      <c r="I16" s="21"/>
      <c r="J16" s="22" t="str">
        <f t="shared" si="4"/>
        <v> </v>
      </c>
    </row>
    <row r="17" spans="9:10" ht="12.75">
      <c r="I17" s="21"/>
      <c r="J17" s="22" t="str">
        <f t="shared" si="4"/>
        <v> </v>
      </c>
    </row>
    <row r="18" spans="9:10" ht="12.75">
      <c r="I18" s="21"/>
      <c r="J18" s="22" t="str">
        <f t="shared" si="4"/>
        <v> </v>
      </c>
    </row>
    <row r="19" spans="9:10" ht="12.75">
      <c r="I19" s="21"/>
      <c r="J19" s="22" t="str">
        <f t="shared" si="4"/>
        <v> </v>
      </c>
    </row>
    <row r="20" spans="9:10" ht="12.75">
      <c r="I20" s="21"/>
      <c r="J20" s="22" t="str">
        <f t="shared" si="4"/>
        <v> </v>
      </c>
    </row>
    <row r="21" spans="9:10" ht="12.75">
      <c r="I21" s="21"/>
      <c r="J21" s="22" t="str">
        <f t="shared" si="4"/>
        <v> </v>
      </c>
    </row>
    <row r="22" spans="9:10" ht="12.75">
      <c r="I22" s="21"/>
      <c r="J22" s="22" t="str">
        <f t="shared" si="4"/>
        <v> </v>
      </c>
    </row>
    <row r="23" spans="9:10" ht="12.75">
      <c r="I23" s="21"/>
      <c r="J23" s="22" t="str">
        <f t="shared" si="4"/>
        <v> </v>
      </c>
    </row>
    <row r="24" spans="9:10" ht="12.75">
      <c r="I24" s="21"/>
      <c r="J24" s="22" t="str">
        <f t="shared" si="4"/>
        <v> </v>
      </c>
    </row>
    <row r="25" spans="9:10" ht="12.75">
      <c r="I25" s="21"/>
      <c r="J25" s="22" t="str">
        <f t="shared" si="4"/>
        <v> </v>
      </c>
    </row>
    <row r="26" spans="9:10" ht="12.75">
      <c r="I26" s="21"/>
      <c r="J26" s="22" t="str">
        <f t="shared" si="4"/>
        <v> </v>
      </c>
    </row>
    <row r="27" spans="9:10" ht="12.75">
      <c r="I27" s="21"/>
      <c r="J27" s="22" t="str">
        <f t="shared" si="4"/>
        <v> </v>
      </c>
    </row>
    <row r="28" spans="9:10" ht="12.75">
      <c r="I28" s="21"/>
      <c r="J28" s="22" t="str">
        <f t="shared" si="4"/>
        <v> </v>
      </c>
    </row>
    <row r="29" spans="9:10" ht="12.75">
      <c r="I29" s="21"/>
      <c r="J29" s="22" t="str">
        <f t="shared" si="4"/>
        <v> </v>
      </c>
    </row>
    <row r="30" spans="9:10" ht="12.75">
      <c r="I30" s="21"/>
      <c r="J30" s="22" t="str">
        <f t="shared" si="4"/>
        <v> </v>
      </c>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38" right="0.43" top="0.48"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sheetPr codeName="Sheet14"/>
  <dimension ref="A1:K29"/>
  <sheetViews>
    <sheetView workbookViewId="0" topLeftCell="A1">
      <selection activeCell="B12" sqref="B12"/>
    </sheetView>
  </sheetViews>
  <sheetFormatPr defaultColWidth="9.140625" defaultRowHeight="12.75"/>
  <cols>
    <col min="1" max="1" width="8.8515625" style="11" customWidth="1"/>
    <col min="2" max="2" width="65.7109375" style="15" customWidth="1"/>
    <col min="3" max="3" width="11.140625" style="10" customWidth="1"/>
    <col min="4" max="5" width="11.140625" style="11" customWidth="1"/>
    <col min="6" max="7" width="8.8515625" style="19" hidden="1" customWidth="1"/>
    <col min="8" max="9" width="0" style="19" hidden="1" customWidth="1"/>
  </cols>
  <sheetData>
    <row r="1" spans="1:11" ht="18">
      <c r="A1" s="152" t="s">
        <v>868</v>
      </c>
      <c r="B1" s="153"/>
      <c r="C1" s="153"/>
      <c r="D1" s="153"/>
      <c r="E1" s="153"/>
      <c r="J1" s="143">
        <f>('FESP 1'!B2+'FESP 2'!B2+'FESP 3'!B2+'FESP 4'!B2+'FESP 5'!B2+'FESP 6'!B2+'FESP 7'!B2+'FESP 8'!B2+'FESP 9'!B2+'FESP 10'!B2+'FESP 11'!B2)/11</f>
        <v>0</v>
      </c>
      <c r="K1" s="136" t="s">
        <v>863</v>
      </c>
    </row>
    <row r="2" spans="10:11" ht="13.5" thickBot="1">
      <c r="J2" s="144">
        <v>0</v>
      </c>
      <c r="K2" s="136" t="s">
        <v>864</v>
      </c>
    </row>
    <row r="3" spans="1:9" s="26" customFormat="1" ht="27" thickBot="1" thickTop="1">
      <c r="A3" s="137" t="s">
        <v>608</v>
      </c>
      <c r="B3" s="138" t="s">
        <v>607</v>
      </c>
      <c r="C3" s="142" t="s">
        <v>860</v>
      </c>
      <c r="D3" s="142" t="s">
        <v>866</v>
      </c>
      <c r="E3" s="142" t="s">
        <v>867</v>
      </c>
      <c r="F3" s="29"/>
      <c r="G3" s="29"/>
      <c r="H3" s="29"/>
      <c r="I3" s="29"/>
    </row>
    <row r="4" spans="1:9" ht="13.5" thickTop="1">
      <c r="A4" s="11">
        <v>1</v>
      </c>
      <c r="B4" s="14" t="str">
        <f>'FESP 1'!A115</f>
        <v>1.5 Assessoria e apoio  técnico aos níveis subnacionais de saúde pública</v>
      </c>
      <c r="C4" s="139">
        <f>'FESP 1'!B115</f>
        <v>0</v>
      </c>
      <c r="D4" s="11" t="str">
        <f>IF($C4&gt;J1,"F","D")</f>
        <v>D</v>
      </c>
      <c r="E4" s="11" t="str">
        <f>IF($C4&gt;J2,"F","D")</f>
        <v>D</v>
      </c>
      <c r="F4" s="22">
        <f aca="true" t="shared" si="0" ref="F4:F14">IF($C4&lt;$J$1,SUM($C4),-1)</f>
        <v>-1</v>
      </c>
      <c r="G4" s="22">
        <f aca="true" t="shared" si="1" ref="G4:G14">IF($C4&gt;$J$1,SUM($C4),-1)</f>
        <v>-1</v>
      </c>
      <c r="H4" s="22">
        <f aca="true" t="shared" si="2" ref="H4:H14">IF($C4&lt;$J$2,SUM($C4),-1)</f>
        <v>-1</v>
      </c>
      <c r="I4" s="22">
        <f aca="true" t="shared" si="3" ref="I4:I14">IF($C4&gt;$J$2,SUM($C4),-1)</f>
        <v>-1</v>
      </c>
    </row>
    <row r="5" spans="1:9" ht="12.75">
      <c r="A5" s="11">
        <v>2</v>
      </c>
      <c r="B5" s="14" t="str">
        <f>'FESP 2'!A84</f>
        <v>2.5 Assessora e apoio técnico aos níveis subnacionais de saúde  pública</v>
      </c>
      <c r="C5" s="139">
        <f>'FESP 2'!B84</f>
        <v>0</v>
      </c>
      <c r="D5" s="11" t="str">
        <f>IF($C5&gt;J1,"F","D")</f>
        <v>D</v>
      </c>
      <c r="E5" s="11" t="str">
        <f>IF($C5&gt;J2,"F","D")</f>
        <v>D</v>
      </c>
      <c r="F5" s="22">
        <f t="shared" si="0"/>
        <v>-1</v>
      </c>
      <c r="G5" s="22">
        <f t="shared" si="1"/>
        <v>-1</v>
      </c>
      <c r="H5" s="22">
        <f t="shared" si="2"/>
        <v>-1</v>
      </c>
      <c r="I5" s="22">
        <f t="shared" si="3"/>
        <v>-1</v>
      </c>
    </row>
    <row r="6" spans="1:9" ht="25.5">
      <c r="A6" s="11">
        <v>3</v>
      </c>
      <c r="B6" s="14" t="str">
        <f>'FESP 3'!A150</f>
        <v>3.5 Assessoria e apoio técnico aos níveis subnacionais para fortalecer as ações de promoção da saúde</v>
      </c>
      <c r="C6" s="139">
        <f>'FESP 3'!B150</f>
        <v>0</v>
      </c>
      <c r="D6" s="11" t="str">
        <f>IF($C6&gt;J1,"F","D")</f>
        <v>D</v>
      </c>
      <c r="E6" s="11" t="str">
        <f>IF($C6&gt;J2,"F","D")</f>
        <v>D</v>
      </c>
      <c r="F6" s="22">
        <f t="shared" si="0"/>
        <v>-1</v>
      </c>
      <c r="G6" s="22">
        <f t="shared" si="1"/>
        <v>-1</v>
      </c>
      <c r="H6" s="22">
        <f t="shared" si="2"/>
        <v>-1</v>
      </c>
      <c r="I6" s="22">
        <f t="shared" si="3"/>
        <v>-1</v>
      </c>
    </row>
    <row r="7" spans="1:9" ht="25.5">
      <c r="A7" s="11">
        <v>4</v>
      </c>
      <c r="B7" s="14" t="str">
        <f>'FESP 4'!A102</f>
        <v>4.3 Assessoria e apoio técnico aos níveis subnacionais para fortalecer  a participação social em saúde</v>
      </c>
      <c r="C7" s="139">
        <f>'FESP 4'!B102</f>
        <v>0</v>
      </c>
      <c r="D7" s="11" t="str">
        <f>IF($C7&gt;J1,"F","D")</f>
        <v>D</v>
      </c>
      <c r="E7" s="11" t="str">
        <f>IF($C7&gt;J2,"F","D")</f>
        <v>D</v>
      </c>
      <c r="F7" s="22">
        <f t="shared" si="0"/>
        <v>-1</v>
      </c>
      <c r="G7" s="22">
        <f t="shared" si="1"/>
        <v>-1</v>
      </c>
      <c r="H7" s="22">
        <f t="shared" si="2"/>
        <v>-1</v>
      </c>
      <c r="I7" s="22">
        <f t="shared" si="3"/>
        <v>-1</v>
      </c>
    </row>
    <row r="8" spans="1:9" ht="25.5">
      <c r="A8" s="11">
        <v>5</v>
      </c>
      <c r="B8" s="14" t="str">
        <f>'FESP 5'!A178</f>
        <v>5.5 Assessoria e apoio técnico aos níveis subnacionais para  desenvolvimento de políticas, planejamento e gestão da saúde </v>
      </c>
      <c r="C8" s="139">
        <f>'FESP 5'!B178</f>
        <v>0</v>
      </c>
      <c r="D8" s="11" t="str">
        <f>IF($C8&gt;J1,"F","D")</f>
        <v>D</v>
      </c>
      <c r="E8" s="11" t="str">
        <f>IF($C8&gt;J2,"F","D")</f>
        <v>D</v>
      </c>
      <c r="F8" s="22">
        <f t="shared" si="0"/>
        <v>-1</v>
      </c>
      <c r="G8" s="22">
        <f t="shared" si="1"/>
        <v>-1</v>
      </c>
      <c r="H8" s="22">
        <f t="shared" si="2"/>
        <v>-1</v>
      </c>
      <c r="I8" s="22">
        <f t="shared" si="3"/>
        <v>-1</v>
      </c>
    </row>
    <row r="9" spans="1:9" ht="25.5">
      <c r="A9" s="11">
        <v>6</v>
      </c>
      <c r="B9" s="14" t="str">
        <f>'FESP 6'!A96</f>
        <v>6.4  Assessoria e apoio técnico aos níveis subnacionais de saúde pública para criação e fiscalização de leis e regulamentações</v>
      </c>
      <c r="C9" s="139">
        <f>'FESP 6'!B96</f>
        <v>0</v>
      </c>
      <c r="D9" s="11" t="str">
        <f>IF($C9&gt;J1,"F","D")</f>
        <v>D</v>
      </c>
      <c r="E9" s="11" t="str">
        <f>IF($C9&gt;J2,"F","D")</f>
        <v>D</v>
      </c>
      <c r="F9" s="22">
        <f t="shared" si="0"/>
        <v>-1</v>
      </c>
      <c r="G9" s="22">
        <f t="shared" si="1"/>
        <v>-1</v>
      </c>
      <c r="H9" s="22">
        <f t="shared" si="2"/>
        <v>-1</v>
      </c>
      <c r="I9" s="22">
        <f t="shared" si="3"/>
        <v>-1</v>
      </c>
    </row>
    <row r="10" spans="1:9" ht="25.5">
      <c r="A10" s="11">
        <v>7</v>
      </c>
      <c r="B10" s="14" t="str">
        <f>'FESP 7'!A114</f>
        <v>7.4 Assessoria e apoio técnico aos níveis subnacionais de saúde pública para  promover o acesso eqüitativo aos serviços de saúde</v>
      </c>
      <c r="C10" s="139">
        <f>'FESP 7'!B114</f>
        <v>0</v>
      </c>
      <c r="D10" s="11" t="str">
        <f>IF($C10&gt;J1,"F","D")</f>
        <v>D</v>
      </c>
      <c r="E10" s="11" t="str">
        <f>IF($C10&gt;J2,"F","D")</f>
        <v>D</v>
      </c>
      <c r="F10" s="22">
        <f t="shared" si="0"/>
        <v>-1</v>
      </c>
      <c r="G10" s="22">
        <f t="shared" si="1"/>
        <v>-1</v>
      </c>
      <c r="H10" s="22">
        <f t="shared" si="2"/>
        <v>-1</v>
      </c>
      <c r="I10" s="22">
        <f t="shared" si="3"/>
        <v>-1</v>
      </c>
    </row>
    <row r="11" spans="1:9" ht="25.5">
      <c r="A11" s="11">
        <v>8</v>
      </c>
      <c r="B11" s="14" t="str">
        <f>'FESP 8'!A135</f>
        <v>8.5 Assessoria e apoio técnico aos níveis subnacionais para  desenvolvimento de recursos humanos</v>
      </c>
      <c r="C11" s="139">
        <f>'FESP 8'!B135</f>
        <v>0</v>
      </c>
      <c r="D11" s="11" t="str">
        <f>IF($C11&gt;J1,"F","D")</f>
        <v>D</v>
      </c>
      <c r="E11" s="11" t="str">
        <f>IF($C11&gt;J2,"F","D")</f>
        <v>D</v>
      </c>
      <c r="F11" s="22">
        <f t="shared" si="0"/>
        <v>-1</v>
      </c>
      <c r="G11" s="22">
        <f t="shared" si="1"/>
        <v>-1</v>
      </c>
      <c r="H11" s="22">
        <f t="shared" si="2"/>
        <v>-1</v>
      </c>
      <c r="I11" s="22">
        <f t="shared" si="3"/>
        <v>-1</v>
      </c>
    </row>
    <row r="12" spans="1:9" ht="25.5">
      <c r="A12" s="11">
        <v>9</v>
      </c>
      <c r="B12" s="14" t="str">
        <f>'FESP 9'!A130</f>
        <v>9.4 Assessoria e apoio técnico aos níveis subnacionais de saúde para garantir a qualidade dos serviços</v>
      </c>
      <c r="C12" s="139">
        <f>'FESP 9'!B130</f>
        <v>0</v>
      </c>
      <c r="D12" s="11" t="str">
        <f>IF($C12&gt;J1,"F","D")</f>
        <v>D</v>
      </c>
      <c r="E12" s="11" t="str">
        <f>IF($C12&gt;J2,"F","D")</f>
        <v>D</v>
      </c>
      <c r="F12" s="22">
        <f t="shared" si="0"/>
        <v>-1</v>
      </c>
      <c r="G12" s="22">
        <f t="shared" si="1"/>
        <v>-1</v>
      </c>
      <c r="H12" s="22">
        <f t="shared" si="2"/>
        <v>-1</v>
      </c>
      <c r="I12" s="22">
        <f t="shared" si="3"/>
        <v>-1</v>
      </c>
    </row>
    <row r="13" spans="1:9" ht="25.5">
      <c r="A13" s="11">
        <v>10</v>
      </c>
      <c r="B13" s="14" t="str">
        <f>'FESP 10'!A59</f>
        <v>10.3 Assessoria e apoio técnico para a pesquisa nos níveis subnacionais de saúde pública</v>
      </c>
      <c r="C13" s="139">
        <f>'FESP 10'!B59</f>
        <v>0</v>
      </c>
      <c r="D13" s="11" t="str">
        <f>IF($C13&gt;J1,"F","D")</f>
        <v>D</v>
      </c>
      <c r="E13" s="11" t="str">
        <f>IF($C13&gt;J2,"F","D")</f>
        <v>D</v>
      </c>
      <c r="F13" s="22">
        <f t="shared" si="0"/>
        <v>-1</v>
      </c>
      <c r="G13" s="22">
        <f t="shared" si="1"/>
        <v>-1</v>
      </c>
      <c r="H13" s="22">
        <f t="shared" si="2"/>
        <v>-1</v>
      </c>
      <c r="I13" s="22">
        <f t="shared" si="3"/>
        <v>-1</v>
      </c>
    </row>
    <row r="14" spans="1:9" ht="25.5">
      <c r="A14" s="11">
        <v>11</v>
      </c>
      <c r="B14" s="14" t="str">
        <f>'FESP 11'!A114</f>
        <v>11.4 Assessoria e apoio técnico aos níveis subnacionais para reduzir o impacto de emergências e desastres em saúde</v>
      </c>
      <c r="C14" s="139">
        <f>'FESP 11'!B114</f>
        <v>0</v>
      </c>
      <c r="D14" s="11" t="str">
        <f>IF($C14&gt;J1,"F","D")</f>
        <v>D</v>
      </c>
      <c r="E14" s="11" t="str">
        <f>IF($C14&gt;J2,"F","D")</f>
        <v>D</v>
      </c>
      <c r="F14" s="22">
        <f t="shared" si="0"/>
        <v>-1</v>
      </c>
      <c r="G14" s="22">
        <f t="shared" si="1"/>
        <v>-1</v>
      </c>
      <c r="H14" s="22">
        <f t="shared" si="2"/>
        <v>-1</v>
      </c>
      <c r="I14" s="22">
        <f t="shared" si="3"/>
        <v>-1</v>
      </c>
    </row>
    <row r="15" spans="6:9" ht="12.75">
      <c r="F15" s="21"/>
      <c r="G15" s="22"/>
      <c r="H15" s="21"/>
      <c r="I15" s="22"/>
    </row>
    <row r="16" spans="6:9" ht="12.75">
      <c r="F16" s="21"/>
      <c r="G16" s="22"/>
      <c r="H16" s="21"/>
      <c r="I16" s="22"/>
    </row>
    <row r="17" spans="6:9" ht="12.75">
      <c r="F17" s="21"/>
      <c r="G17" s="22"/>
      <c r="H17" s="21"/>
      <c r="I17" s="22"/>
    </row>
    <row r="18" spans="6:9" ht="12.75">
      <c r="F18" s="21"/>
      <c r="G18" s="22"/>
      <c r="H18" s="21"/>
      <c r="I18" s="22"/>
    </row>
    <row r="19" spans="6:9" ht="12.75">
      <c r="F19" s="21"/>
      <c r="G19" s="22"/>
      <c r="H19" s="21"/>
      <c r="I19" s="22"/>
    </row>
    <row r="20" spans="6:9" ht="12.75">
      <c r="F20" s="21"/>
      <c r="G20" s="22"/>
      <c r="H20" s="21"/>
      <c r="I20" s="22"/>
    </row>
    <row r="21" spans="6:9" ht="12.75">
      <c r="F21" s="21"/>
      <c r="G21" s="22"/>
      <c r="H21" s="21"/>
      <c r="I21" s="22"/>
    </row>
    <row r="22" spans="6:9" ht="12.75">
      <c r="F22" s="21"/>
      <c r="G22" s="22"/>
      <c r="H22" s="21"/>
      <c r="I22" s="22"/>
    </row>
    <row r="23" spans="6:9" ht="12.75">
      <c r="F23" s="21"/>
      <c r="G23" s="22"/>
      <c r="H23" s="21"/>
      <c r="I23" s="22"/>
    </row>
    <row r="24" spans="6:9" ht="12.75">
      <c r="F24" s="21"/>
      <c r="G24" s="22"/>
      <c r="H24" s="21"/>
      <c r="I24" s="22"/>
    </row>
    <row r="25" spans="6:9" ht="12.75">
      <c r="F25" s="21"/>
      <c r="G25" s="22"/>
      <c r="H25" s="21"/>
      <c r="I25" s="22"/>
    </row>
    <row r="26" spans="6:9" ht="12.75">
      <c r="F26" s="21"/>
      <c r="G26" s="22"/>
      <c r="H26" s="21"/>
      <c r="I26" s="22"/>
    </row>
    <row r="27" spans="6:9" ht="12.75">
      <c r="F27" s="21"/>
      <c r="G27" s="22"/>
      <c r="H27" s="21"/>
      <c r="I27" s="22"/>
    </row>
    <row r="28" spans="6:9" ht="12.75">
      <c r="F28" s="21"/>
      <c r="G28" s="22"/>
      <c r="H28" s="21"/>
      <c r="I28" s="22"/>
    </row>
    <row r="29" spans="6:9" ht="12.75">
      <c r="F29" s="21"/>
      <c r="G29" s="22"/>
      <c r="H29" s="21"/>
      <c r="I29" s="22"/>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42" right="0.48" top="0.5"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122"/>
  <sheetViews>
    <sheetView workbookViewId="0" topLeftCell="A1">
      <selection activeCell="A17" sqref="A17"/>
    </sheetView>
  </sheetViews>
  <sheetFormatPr defaultColWidth="9.140625" defaultRowHeight="12.75"/>
  <cols>
    <col min="1" max="1" width="80.7109375" style="64" customWidth="1"/>
    <col min="2" max="2" width="8.7109375" style="19" customWidth="1"/>
    <col min="3" max="3" width="2.7109375" style="33" customWidth="1"/>
    <col min="4" max="8" width="9.7109375" style="33" customWidth="1"/>
    <col min="9" max="16384" width="8.8515625" style="33" customWidth="1"/>
  </cols>
  <sheetData>
    <row r="1" ht="30">
      <c r="A1" s="103" t="s">
        <v>983</v>
      </c>
    </row>
    <row r="2" spans="1:2" s="45" customFormat="1" ht="14.25">
      <c r="A2" s="43" t="s">
        <v>50</v>
      </c>
      <c r="B2" s="122">
        <f>(B3+B19+B49+B67+B84)/5</f>
        <v>0</v>
      </c>
    </row>
    <row r="3" spans="1:2" s="45" customFormat="1" ht="14.25">
      <c r="A3" s="46" t="s">
        <v>984</v>
      </c>
      <c r="B3" s="128">
        <f>SUM(B4)</f>
        <v>0</v>
      </c>
    </row>
    <row r="4" spans="1:2" s="50" customFormat="1" ht="30">
      <c r="A4" s="48" t="s">
        <v>985</v>
      </c>
      <c r="B4" s="129">
        <f>SUM(B6:B17)/12</f>
        <v>0</v>
      </c>
    </row>
    <row r="5" spans="1:9" ht="15">
      <c r="A5" s="55" t="s">
        <v>986</v>
      </c>
      <c r="C5" s="50"/>
      <c r="D5" s="50"/>
      <c r="E5" s="50"/>
      <c r="F5" s="50"/>
      <c r="G5" s="50"/>
      <c r="H5" s="50"/>
      <c r="I5" s="50"/>
    </row>
    <row r="6" spans="1:2" ht="15">
      <c r="A6" s="55" t="s">
        <v>987</v>
      </c>
      <c r="B6" s="132">
        <v>0</v>
      </c>
    </row>
    <row r="7" spans="1:2" ht="30">
      <c r="A7" s="55" t="s">
        <v>988</v>
      </c>
      <c r="B7" s="132">
        <v>0</v>
      </c>
    </row>
    <row r="8" spans="1:2" ht="30">
      <c r="A8" s="55" t="s">
        <v>989</v>
      </c>
      <c r="B8" s="132">
        <v>0</v>
      </c>
    </row>
    <row r="9" spans="1:2" ht="15">
      <c r="A9" s="55" t="s">
        <v>990</v>
      </c>
      <c r="B9" s="132">
        <v>0</v>
      </c>
    </row>
    <row r="10" spans="1:2" ht="15">
      <c r="A10" s="55" t="s">
        <v>991</v>
      </c>
      <c r="B10" s="132">
        <v>0</v>
      </c>
    </row>
    <row r="11" spans="1:2" ht="15">
      <c r="A11" s="55" t="s">
        <v>992</v>
      </c>
      <c r="B11" s="132">
        <v>0</v>
      </c>
    </row>
    <row r="12" spans="1:2" ht="15">
      <c r="A12" s="55" t="s">
        <v>993</v>
      </c>
      <c r="B12" s="132">
        <v>0</v>
      </c>
    </row>
    <row r="13" spans="1:2" ht="30">
      <c r="A13" s="55" t="s">
        <v>1106</v>
      </c>
      <c r="B13" s="132">
        <v>0</v>
      </c>
    </row>
    <row r="14" spans="1:2" ht="30">
      <c r="A14" s="55" t="s">
        <v>1107</v>
      </c>
      <c r="B14" s="132">
        <v>0</v>
      </c>
    </row>
    <row r="15" spans="1:2" ht="30">
      <c r="A15" s="55" t="s">
        <v>1108</v>
      </c>
      <c r="B15" s="132">
        <v>0</v>
      </c>
    </row>
    <row r="16" spans="1:2" ht="15">
      <c r="A16" s="55" t="s">
        <v>1109</v>
      </c>
      <c r="B16" s="132">
        <v>0</v>
      </c>
    </row>
    <row r="17" spans="1:2" ht="30">
      <c r="A17" s="55" t="s">
        <v>1110</v>
      </c>
      <c r="B17" s="132">
        <v>0</v>
      </c>
    </row>
    <row r="19" spans="1:9" s="45" customFormat="1" ht="14.25">
      <c r="A19" s="46" t="s">
        <v>1111</v>
      </c>
      <c r="B19" s="128">
        <f>(B20+B39)/2</f>
        <v>0</v>
      </c>
      <c r="C19" s="33"/>
      <c r="D19" s="33"/>
      <c r="E19" s="33"/>
      <c r="F19" s="33"/>
      <c r="G19" s="33"/>
      <c r="H19" s="33"/>
      <c r="I19" s="33"/>
    </row>
    <row r="20" spans="1:9" s="50" customFormat="1" ht="30">
      <c r="A20" s="54" t="s">
        <v>1112</v>
      </c>
      <c r="B20" s="130">
        <f>(SUM(B22:B24)+SUM(B28:B38))/14</f>
        <v>0</v>
      </c>
      <c r="C20" s="33"/>
      <c r="D20" s="33"/>
      <c r="E20" s="33"/>
      <c r="F20" s="33"/>
      <c r="G20" s="33"/>
      <c r="H20" s="33"/>
      <c r="I20" s="33"/>
    </row>
    <row r="21" spans="1:9" ht="15">
      <c r="A21" s="55" t="s">
        <v>1113</v>
      </c>
      <c r="C21" s="50"/>
      <c r="D21" s="50"/>
      <c r="E21" s="50"/>
      <c r="F21" s="50"/>
      <c r="G21" s="50"/>
      <c r="H21" s="50"/>
      <c r="I21" s="50"/>
    </row>
    <row r="22" spans="1:9" ht="15">
      <c r="A22" s="55" t="s">
        <v>1114</v>
      </c>
      <c r="B22" s="132">
        <v>0</v>
      </c>
      <c r="C22" s="50"/>
      <c r="D22" s="50"/>
      <c r="E22" s="50"/>
      <c r="F22" s="50"/>
      <c r="G22" s="50"/>
      <c r="H22" s="50"/>
      <c r="I22" s="50"/>
    </row>
    <row r="23" spans="1:2" ht="15">
      <c r="A23" s="55" t="s">
        <v>1115</v>
      </c>
      <c r="B23" s="132">
        <v>0</v>
      </c>
    </row>
    <row r="24" spans="1:2" ht="15" hidden="1">
      <c r="A24" s="55"/>
      <c r="B24" s="134">
        <f>(B25*0.2)+(B27*0.8)</f>
        <v>0</v>
      </c>
    </row>
    <row r="25" spans="1:2" ht="15">
      <c r="A25" s="55" t="s">
        <v>1116</v>
      </c>
      <c r="B25" s="132">
        <v>0</v>
      </c>
    </row>
    <row r="26" spans="1:2" ht="15">
      <c r="A26" s="58" t="s">
        <v>1117</v>
      </c>
      <c r="B26" s="53">
        <f>SUM(B27:B27)/2</f>
        <v>0</v>
      </c>
    </row>
    <row r="27" spans="1:2" ht="15">
      <c r="A27" s="58" t="s">
        <v>1118</v>
      </c>
      <c r="B27" s="132">
        <v>0</v>
      </c>
    </row>
    <row r="28" spans="1:2" ht="15">
      <c r="A28" s="55" t="s">
        <v>1119</v>
      </c>
      <c r="B28" s="132">
        <v>0</v>
      </c>
    </row>
    <row r="29" spans="1:2" ht="15">
      <c r="A29" s="55" t="s">
        <v>1120</v>
      </c>
      <c r="B29" s="132">
        <v>0</v>
      </c>
    </row>
    <row r="30" spans="1:2" ht="15">
      <c r="A30" s="55" t="s">
        <v>1121</v>
      </c>
      <c r="B30" s="132">
        <v>0</v>
      </c>
    </row>
    <row r="31" spans="1:2" ht="16.5" customHeight="1">
      <c r="A31" s="55" t="s">
        <v>1122</v>
      </c>
      <c r="B31" s="132">
        <v>0</v>
      </c>
    </row>
    <row r="32" spans="1:2" ht="15" customHeight="1">
      <c r="A32" s="55" t="s">
        <v>1123</v>
      </c>
      <c r="B32" s="132">
        <v>0</v>
      </c>
    </row>
    <row r="33" spans="1:9" ht="15">
      <c r="A33" s="55" t="s">
        <v>1124</v>
      </c>
      <c r="B33" s="132">
        <v>0</v>
      </c>
      <c r="C33" s="50"/>
      <c r="D33" s="50"/>
      <c r="E33" s="50"/>
      <c r="F33" s="50"/>
      <c r="G33" s="50"/>
      <c r="H33" s="50"/>
      <c r="I33" s="50"/>
    </row>
    <row r="34" spans="1:2" ht="15">
      <c r="A34" s="55" t="s">
        <v>1125</v>
      </c>
      <c r="B34" s="132">
        <v>0</v>
      </c>
    </row>
    <row r="35" spans="1:2" ht="30.75" customHeight="1">
      <c r="A35" s="55" t="s">
        <v>1126</v>
      </c>
      <c r="B35" s="132">
        <v>0</v>
      </c>
    </row>
    <row r="36" spans="1:2" ht="30">
      <c r="A36" s="55" t="s">
        <v>1127</v>
      </c>
      <c r="B36" s="132">
        <v>0</v>
      </c>
    </row>
    <row r="37" spans="1:9" ht="30">
      <c r="A37" s="55" t="s">
        <v>1128</v>
      </c>
      <c r="B37" s="132">
        <v>0</v>
      </c>
      <c r="C37" s="50"/>
      <c r="D37" s="50"/>
      <c r="E37" s="50"/>
      <c r="F37" s="50"/>
      <c r="G37" s="50"/>
      <c r="H37" s="50"/>
      <c r="I37" s="50"/>
    </row>
    <row r="38" spans="1:9" ht="15">
      <c r="A38" s="55" t="s">
        <v>1129</v>
      </c>
      <c r="B38" s="132">
        <v>0</v>
      </c>
      <c r="C38" s="50"/>
      <c r="D38" s="50"/>
      <c r="E38" s="50"/>
      <c r="F38" s="50"/>
      <c r="G38" s="50"/>
      <c r="H38" s="50"/>
      <c r="I38" s="50"/>
    </row>
    <row r="39" spans="1:2" s="50" customFormat="1" ht="30">
      <c r="A39" s="54" t="s">
        <v>1130</v>
      </c>
      <c r="B39" s="49">
        <f>(B41+B42+B43+B47)/4</f>
        <v>0</v>
      </c>
    </row>
    <row r="40" ht="15">
      <c r="A40" s="55" t="s">
        <v>81</v>
      </c>
    </row>
    <row r="41" spans="1:2" ht="30">
      <c r="A41" s="55" t="s">
        <v>1131</v>
      </c>
      <c r="B41" s="132">
        <v>0</v>
      </c>
    </row>
    <row r="42" spans="1:2" ht="30">
      <c r="A42" s="55" t="s">
        <v>564</v>
      </c>
      <c r="B42" s="132">
        <v>0</v>
      </c>
    </row>
    <row r="43" spans="1:2" ht="15" hidden="1">
      <c r="A43" s="55"/>
      <c r="B43" s="134">
        <f>(B44*0.2)+(B46*0.8)</f>
        <v>0</v>
      </c>
    </row>
    <row r="44" spans="1:2" ht="30">
      <c r="A44" s="55" t="s">
        <v>565</v>
      </c>
      <c r="B44" s="132">
        <v>0</v>
      </c>
    </row>
    <row r="45" spans="1:2" ht="15">
      <c r="A45" s="58" t="s">
        <v>566</v>
      </c>
      <c r="B45" s="53">
        <f>SUM(B46:B47)/2</f>
        <v>0</v>
      </c>
    </row>
    <row r="46" spans="1:2" ht="15">
      <c r="A46" s="58" t="s">
        <v>567</v>
      </c>
      <c r="B46" s="132">
        <v>0</v>
      </c>
    </row>
    <row r="47" spans="1:2" ht="30">
      <c r="A47" s="55" t="s">
        <v>568</v>
      </c>
      <c r="B47" s="132">
        <v>0</v>
      </c>
    </row>
    <row r="49" spans="1:9" s="45" customFormat="1" ht="14.25">
      <c r="A49" s="46" t="s">
        <v>569</v>
      </c>
      <c r="B49" s="128">
        <f>SUM(B50)</f>
        <v>0</v>
      </c>
      <c r="C49" s="33"/>
      <c r="D49" s="33"/>
      <c r="E49" s="33"/>
      <c r="F49" s="33"/>
      <c r="G49" s="33"/>
      <c r="H49" s="33"/>
      <c r="I49" s="33"/>
    </row>
    <row r="50" spans="1:2" s="50" customFormat="1" ht="30">
      <c r="A50" s="54" t="s">
        <v>570</v>
      </c>
      <c r="B50" s="49">
        <f>SUM(B52+B53+B54+B55+B56+B57+B61+B62)/8</f>
        <v>0</v>
      </c>
    </row>
    <row r="51" spans="1:9" ht="15">
      <c r="A51" s="55" t="s">
        <v>571</v>
      </c>
      <c r="C51" s="50"/>
      <c r="D51" s="50"/>
      <c r="E51" s="50"/>
      <c r="F51" s="50"/>
      <c r="G51" s="50"/>
      <c r="H51" s="50"/>
      <c r="I51" s="50"/>
    </row>
    <row r="52" spans="1:2" ht="30">
      <c r="A52" s="55" t="s">
        <v>572</v>
      </c>
      <c r="B52" s="132">
        <v>0</v>
      </c>
    </row>
    <row r="53" spans="1:2" ht="30">
      <c r="A53" s="55" t="s">
        <v>573</v>
      </c>
      <c r="B53" s="132">
        <v>0</v>
      </c>
    </row>
    <row r="54" spans="1:2" ht="30">
      <c r="A54" s="55" t="s">
        <v>574</v>
      </c>
      <c r="B54" s="132">
        <v>0</v>
      </c>
    </row>
    <row r="55" spans="1:2" ht="45">
      <c r="A55" s="55" t="s">
        <v>575</v>
      </c>
      <c r="B55" s="132">
        <v>0</v>
      </c>
    </row>
    <row r="56" spans="1:2" ht="30" customHeight="1">
      <c r="A56" s="55" t="s">
        <v>576</v>
      </c>
      <c r="B56" s="132">
        <v>0</v>
      </c>
    </row>
    <row r="57" spans="1:2" ht="15" hidden="1">
      <c r="A57" s="55"/>
      <c r="B57" s="134">
        <f>(B58*0.2)+(B60*0.8)</f>
        <v>0</v>
      </c>
    </row>
    <row r="58" spans="1:2" ht="28.5" customHeight="1">
      <c r="A58" s="55" t="s">
        <v>577</v>
      </c>
      <c r="B58" s="132">
        <v>0</v>
      </c>
    </row>
    <row r="59" ht="15">
      <c r="A59" s="58" t="s">
        <v>566</v>
      </c>
    </row>
    <row r="60" spans="1:2" ht="30">
      <c r="A60" s="58" t="s">
        <v>578</v>
      </c>
      <c r="B60" s="132">
        <v>0</v>
      </c>
    </row>
    <row r="61" spans="1:9" ht="30">
      <c r="A61" s="55" t="s">
        <v>579</v>
      </c>
      <c r="B61" s="132">
        <v>0</v>
      </c>
      <c r="C61" s="45"/>
      <c r="D61" s="45"/>
      <c r="E61" s="45"/>
      <c r="F61" s="45"/>
      <c r="G61" s="45"/>
      <c r="H61" s="45"/>
      <c r="I61" s="45"/>
    </row>
    <row r="62" spans="1:2" ht="15" hidden="1">
      <c r="A62" s="55"/>
      <c r="B62" s="134">
        <f>(B63*0.2)+(B65*0.8)</f>
        <v>0</v>
      </c>
    </row>
    <row r="63" spans="1:9" ht="30">
      <c r="A63" s="55" t="s">
        <v>580</v>
      </c>
      <c r="B63" s="132">
        <v>0</v>
      </c>
      <c r="C63" s="45"/>
      <c r="D63" s="45"/>
      <c r="E63" s="45"/>
      <c r="F63" s="45"/>
      <c r="G63" s="45"/>
      <c r="H63" s="45"/>
      <c r="I63" s="45"/>
    </row>
    <row r="64" ht="15">
      <c r="A64" s="58" t="s">
        <v>581</v>
      </c>
    </row>
    <row r="65" spans="1:2" ht="30">
      <c r="A65" s="58" t="s">
        <v>582</v>
      </c>
      <c r="B65" s="132">
        <v>0</v>
      </c>
    </row>
    <row r="66" ht="15">
      <c r="A66" s="55"/>
    </row>
    <row r="67" spans="1:9" s="45" customFormat="1" ht="28.5">
      <c r="A67" s="46" t="s">
        <v>583</v>
      </c>
      <c r="B67" s="47">
        <f>SUM(B68+B79)/2</f>
        <v>0</v>
      </c>
      <c r="C67" s="33"/>
      <c r="D67" s="33"/>
      <c r="E67" s="33"/>
      <c r="F67" s="33"/>
      <c r="G67" s="33"/>
      <c r="H67" s="33"/>
      <c r="I67" s="33"/>
    </row>
    <row r="68" spans="1:9" s="50" customFormat="1" ht="30">
      <c r="A68" s="54" t="s">
        <v>584</v>
      </c>
      <c r="B68" s="49">
        <f>SUM(B70:B75)/6</f>
        <v>0</v>
      </c>
      <c r="C68" s="33"/>
      <c r="D68" s="33"/>
      <c r="E68" s="33"/>
      <c r="F68" s="33"/>
      <c r="G68" s="33"/>
      <c r="H68" s="33"/>
      <c r="I68" s="33"/>
    </row>
    <row r="69" ht="15">
      <c r="A69" s="55" t="s">
        <v>585</v>
      </c>
    </row>
    <row r="70" spans="1:9" ht="45">
      <c r="A70" s="55" t="s">
        <v>586</v>
      </c>
      <c r="B70" s="132">
        <v>0</v>
      </c>
      <c r="C70" s="50"/>
      <c r="D70" s="50"/>
      <c r="E70" s="50"/>
      <c r="F70" s="50"/>
      <c r="G70" s="50"/>
      <c r="H70" s="50"/>
      <c r="I70" s="50"/>
    </row>
    <row r="71" spans="1:2" ht="30">
      <c r="A71" s="55" t="s">
        <v>587</v>
      </c>
      <c r="B71" s="132">
        <v>0</v>
      </c>
    </row>
    <row r="72" spans="1:2" ht="45">
      <c r="A72" s="55" t="s">
        <v>588</v>
      </c>
      <c r="B72" s="132">
        <v>0</v>
      </c>
    </row>
    <row r="73" spans="1:2" ht="30">
      <c r="A73" s="55" t="s">
        <v>589</v>
      </c>
      <c r="B73" s="132">
        <v>0</v>
      </c>
    </row>
    <row r="74" spans="1:2" ht="30">
      <c r="A74" s="55" t="s">
        <v>590</v>
      </c>
      <c r="B74" s="132">
        <v>0</v>
      </c>
    </row>
    <row r="75" spans="1:2" ht="15" hidden="1">
      <c r="A75" s="55"/>
      <c r="B75" s="134">
        <f>(B76*0.2)+(B78*0.8)</f>
        <v>0</v>
      </c>
    </row>
    <row r="76" spans="1:2" ht="30">
      <c r="A76" s="55" t="s">
        <v>591</v>
      </c>
      <c r="B76" s="132">
        <v>0</v>
      </c>
    </row>
    <row r="77" spans="1:2" ht="15">
      <c r="A77" s="58" t="s">
        <v>592</v>
      </c>
      <c r="B77" s="3"/>
    </row>
    <row r="78" spans="1:2" ht="15">
      <c r="A78" s="58" t="s">
        <v>593</v>
      </c>
      <c r="B78" s="132">
        <v>0</v>
      </c>
    </row>
    <row r="79" spans="1:9" s="50" customFormat="1" ht="30">
      <c r="A79" s="54" t="s">
        <v>594</v>
      </c>
      <c r="B79" s="49">
        <f>SUM(B81:B82)/2</f>
        <v>0</v>
      </c>
      <c r="C79" s="33"/>
      <c r="D79" s="33"/>
      <c r="E79" s="33"/>
      <c r="F79" s="33"/>
      <c r="G79" s="33"/>
      <c r="H79" s="33"/>
      <c r="I79" s="33"/>
    </row>
    <row r="80" ht="15">
      <c r="A80" s="55" t="s">
        <v>81</v>
      </c>
    </row>
    <row r="81" spans="1:9" ht="30">
      <c r="A81" s="55" t="s">
        <v>595</v>
      </c>
      <c r="B81" s="132">
        <v>0</v>
      </c>
      <c r="C81" s="45"/>
      <c r="D81" s="45"/>
      <c r="E81" s="45"/>
      <c r="F81" s="45"/>
      <c r="G81" s="45"/>
      <c r="H81" s="45"/>
      <c r="I81" s="45"/>
    </row>
    <row r="82" spans="1:9" ht="30">
      <c r="A82" s="55" t="s">
        <v>596</v>
      </c>
      <c r="B82" s="132">
        <v>0</v>
      </c>
      <c r="C82" s="50"/>
      <c r="D82" s="50"/>
      <c r="E82" s="50"/>
      <c r="F82" s="50"/>
      <c r="G82" s="50"/>
      <c r="H82" s="50"/>
      <c r="I82" s="50"/>
    </row>
    <row r="84" spans="1:9" s="45" customFormat="1" ht="14.25">
      <c r="A84" s="46" t="s">
        <v>597</v>
      </c>
      <c r="B84" s="47">
        <f>SUM(B85)</f>
        <v>0</v>
      </c>
      <c r="C84" s="33"/>
      <c r="D84" s="33"/>
      <c r="E84" s="33"/>
      <c r="F84" s="33"/>
      <c r="G84" s="33"/>
      <c r="H84" s="33"/>
      <c r="I84" s="33"/>
    </row>
    <row r="85" spans="1:9" s="50" customFormat="1" ht="30">
      <c r="A85" s="54" t="s">
        <v>598</v>
      </c>
      <c r="B85" s="49">
        <f>SUM(B86+B90+B91+B92+B93+B94+B95+B96+B97+B98+B99)/11</f>
        <v>0</v>
      </c>
      <c r="C85" s="33"/>
      <c r="D85" s="33"/>
      <c r="E85" s="33"/>
      <c r="F85" s="33"/>
      <c r="G85" s="33"/>
      <c r="H85" s="33"/>
      <c r="I85" s="33"/>
    </row>
    <row r="86" spans="1:2" ht="15">
      <c r="A86" s="55" t="s">
        <v>585</v>
      </c>
      <c r="B86" s="20">
        <f>(B87*0.2)+(B89*0.8)</f>
        <v>0</v>
      </c>
    </row>
    <row r="87" spans="1:2" ht="45">
      <c r="A87" s="55" t="s">
        <v>599</v>
      </c>
      <c r="B87" s="132">
        <v>0</v>
      </c>
    </row>
    <row r="88" ht="15">
      <c r="A88" s="58" t="s">
        <v>566</v>
      </c>
    </row>
    <row r="89" spans="1:2" ht="32.25" customHeight="1">
      <c r="A89" s="58" t="s">
        <v>600</v>
      </c>
      <c r="B89" s="132">
        <v>0</v>
      </c>
    </row>
    <row r="90" spans="1:2" ht="30">
      <c r="A90" s="55" t="s">
        <v>601</v>
      </c>
      <c r="B90" s="132">
        <v>0</v>
      </c>
    </row>
    <row r="91" spans="1:9" ht="30">
      <c r="A91" s="55" t="s">
        <v>602</v>
      </c>
      <c r="B91" s="132">
        <v>0</v>
      </c>
      <c r="C91" s="50"/>
      <c r="D91" s="50"/>
      <c r="E91" s="50"/>
      <c r="F91" s="50"/>
      <c r="G91" s="50"/>
      <c r="H91" s="50"/>
      <c r="I91" s="50"/>
    </row>
    <row r="92" spans="1:2" ht="30">
      <c r="A92" s="55" t="s">
        <v>603</v>
      </c>
      <c r="B92" s="132">
        <v>0</v>
      </c>
    </row>
    <row r="93" spans="1:2" ht="31.5" customHeight="1">
      <c r="A93" s="55" t="s">
        <v>604</v>
      </c>
      <c r="B93" s="132">
        <v>0</v>
      </c>
    </row>
    <row r="94" spans="1:2" ht="30">
      <c r="A94" s="55" t="s">
        <v>605</v>
      </c>
      <c r="B94" s="132">
        <v>0</v>
      </c>
    </row>
    <row r="95" spans="1:2" ht="30">
      <c r="A95" s="55" t="s">
        <v>606</v>
      </c>
      <c r="B95" s="132">
        <v>0</v>
      </c>
    </row>
    <row r="96" spans="1:2" ht="30">
      <c r="A96" s="55" t="s">
        <v>1197</v>
      </c>
      <c r="B96" s="132">
        <v>0</v>
      </c>
    </row>
    <row r="97" spans="1:2" ht="30">
      <c r="A97" s="55" t="s">
        <v>1198</v>
      </c>
      <c r="B97" s="132">
        <v>0</v>
      </c>
    </row>
    <row r="98" spans="1:2" ht="30">
      <c r="A98" s="55" t="s">
        <v>1199</v>
      </c>
      <c r="B98" s="132">
        <v>0</v>
      </c>
    </row>
    <row r="99" spans="1:2" ht="45">
      <c r="A99" s="55" t="s">
        <v>1200</v>
      </c>
      <c r="B99" s="132">
        <v>0</v>
      </c>
    </row>
    <row r="101" spans="3:9" ht="15">
      <c r="C101" s="60"/>
      <c r="D101" s="60"/>
      <c r="E101" s="60"/>
      <c r="F101" s="60"/>
      <c r="G101" s="60"/>
      <c r="H101" s="60"/>
      <c r="I101" s="60"/>
    </row>
    <row r="116" spans="3:9" ht="15">
      <c r="C116" s="63"/>
      <c r="D116" s="63"/>
      <c r="E116" s="63"/>
      <c r="F116" s="63"/>
      <c r="G116" s="63"/>
      <c r="H116" s="63"/>
      <c r="I116" s="63"/>
    </row>
    <row r="117" spans="3:9" ht="15">
      <c r="C117" s="50"/>
      <c r="D117" s="50"/>
      <c r="E117" s="50"/>
      <c r="F117" s="50"/>
      <c r="G117" s="50"/>
      <c r="H117" s="50"/>
      <c r="I117" s="50"/>
    </row>
    <row r="122" spans="3:9" ht="15">
      <c r="C122" s="50"/>
      <c r="D122" s="50"/>
      <c r="E122" s="50"/>
      <c r="F122" s="50"/>
      <c r="G122" s="50"/>
      <c r="H122" s="50"/>
      <c r="I122" s="50"/>
    </row>
  </sheetData>
  <sheetProtection password="C1CD" sheet="1" objects="1" scenarios="1"/>
  <dataValidations count="1">
    <dataValidation type="whole" allowBlank="1" showErrorMessage="1" promptTitle="ERROR" prompt="Valor solo puede ser 0 o 1!" errorTitle="ERROR" error="Valor deve ser 0 ou 1!" sqref="B6:B17 B22 B23 B25 B27 B28:B38 B41 B44 B42 B46 B47 B52:B56 B58 B60 B61 B63 B65 B70 B71:B74 B76 B78 B81:B82 B87 B89 B90:B99">
      <formula1>0</formula1>
      <formula2>1</formula2>
    </dataValidation>
  </dataValidations>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85"/>
  <sheetViews>
    <sheetView workbookViewId="0" topLeftCell="A1">
      <selection activeCell="A22" sqref="A22"/>
    </sheetView>
  </sheetViews>
  <sheetFormatPr defaultColWidth="9.140625" defaultRowHeight="12.75"/>
  <cols>
    <col min="1" max="1" width="80.7109375" style="149" customWidth="1"/>
    <col min="2" max="2" width="8.7109375" style="19" customWidth="1"/>
    <col min="3" max="3" width="2.7109375" style="33" customWidth="1"/>
    <col min="4" max="8" width="9.7109375" style="33" customWidth="1"/>
    <col min="9" max="9" width="8.8515625" style="33" customWidth="1"/>
    <col min="10" max="16384" width="9.140625" style="19" customWidth="1"/>
  </cols>
  <sheetData>
    <row r="1" ht="15">
      <c r="A1" s="146" t="s">
        <v>1201</v>
      </c>
    </row>
    <row r="2" spans="1:9" s="115" customFormat="1" ht="14.25">
      <c r="A2" s="150" t="s">
        <v>51</v>
      </c>
      <c r="B2" s="122">
        <f>(B3+B38+B74+B112+B150)/5</f>
        <v>0</v>
      </c>
      <c r="C2" s="45"/>
      <c r="D2" s="45"/>
      <c r="E2" s="45"/>
      <c r="F2" s="45"/>
      <c r="G2" s="45"/>
      <c r="H2" s="45"/>
      <c r="I2" s="45"/>
    </row>
    <row r="3" spans="1:2" s="45" customFormat="1" ht="28.5">
      <c r="A3" s="147" t="s">
        <v>1202</v>
      </c>
      <c r="B3" s="47">
        <f>(B4+B14+B27)/3</f>
        <v>0</v>
      </c>
    </row>
    <row r="4" spans="1:9" s="69" customFormat="1" ht="15">
      <c r="A4" s="148" t="s">
        <v>1203</v>
      </c>
      <c r="B4" s="49">
        <f>SUM(B6:B8)/3</f>
        <v>0</v>
      </c>
      <c r="C4" s="50"/>
      <c r="D4" s="50"/>
      <c r="E4" s="50"/>
      <c r="F4" s="50"/>
      <c r="G4" s="50"/>
      <c r="H4" s="50"/>
      <c r="I4" s="50"/>
    </row>
    <row r="5" spans="1:9" ht="15">
      <c r="A5" s="145" t="s">
        <v>973</v>
      </c>
      <c r="C5" s="50"/>
      <c r="D5" s="50"/>
      <c r="E5" s="50"/>
      <c r="F5" s="50"/>
      <c r="G5" s="50"/>
      <c r="H5" s="50"/>
      <c r="I5" s="50"/>
    </row>
    <row r="6" spans="1:2" ht="30">
      <c r="A6" s="145" t="s">
        <v>1204</v>
      </c>
      <c r="B6" s="132">
        <v>0</v>
      </c>
    </row>
    <row r="7" spans="1:2" ht="30">
      <c r="A7" s="145" t="s">
        <v>1205</v>
      </c>
      <c r="B7" s="132">
        <v>0</v>
      </c>
    </row>
    <row r="8" spans="1:2" ht="15" hidden="1">
      <c r="A8" s="145"/>
      <c r="B8" s="23">
        <f>(B9*0.2)+(B10*0.8)</f>
        <v>0</v>
      </c>
    </row>
    <row r="9" spans="1:2" ht="30">
      <c r="A9" s="145" t="s">
        <v>1206</v>
      </c>
      <c r="B9" s="132">
        <v>0</v>
      </c>
    </row>
    <row r="10" spans="1:2" ht="15">
      <c r="A10" s="151" t="s">
        <v>1207</v>
      </c>
      <c r="B10" s="20">
        <f>SUM(B11:B13)/3</f>
        <v>0</v>
      </c>
    </row>
    <row r="11" spans="1:2" ht="15">
      <c r="A11" s="151" t="s">
        <v>1208</v>
      </c>
      <c r="B11" s="132">
        <v>0</v>
      </c>
    </row>
    <row r="12" spans="1:2" ht="15">
      <c r="A12" s="151" t="s">
        <v>1209</v>
      </c>
      <c r="B12" s="132">
        <v>0</v>
      </c>
    </row>
    <row r="13" spans="1:2" ht="15">
      <c r="A13" s="151" t="s">
        <v>1210</v>
      </c>
      <c r="B13" s="132">
        <v>0</v>
      </c>
    </row>
    <row r="14" spans="1:9" s="69" customFormat="1" ht="45">
      <c r="A14" s="148" t="s">
        <v>1211</v>
      </c>
      <c r="B14" s="61">
        <f>(B15+B20+B21+B22+B24+B25+B26)/7</f>
        <v>0</v>
      </c>
      <c r="C14" s="33"/>
      <c r="D14" s="33"/>
      <c r="E14" s="33"/>
      <c r="F14" s="33"/>
      <c r="G14" s="33"/>
      <c r="H14" s="33"/>
      <c r="I14" s="33"/>
    </row>
    <row r="15" spans="1:2" ht="15">
      <c r="A15" s="145" t="s">
        <v>81</v>
      </c>
      <c r="B15" s="20">
        <f>(B16*0.2)+(B18*0.8)</f>
        <v>0</v>
      </c>
    </row>
    <row r="16" spans="1:2" ht="15">
      <c r="A16" s="145" t="s">
        <v>1212</v>
      </c>
      <c r="B16" s="132">
        <v>0</v>
      </c>
    </row>
    <row r="17" spans="1:2" ht="15">
      <c r="A17" s="151" t="s">
        <v>566</v>
      </c>
      <c r="B17" s="20"/>
    </row>
    <row r="18" spans="1:2" ht="15">
      <c r="A18" s="151" t="s">
        <v>1213</v>
      </c>
      <c r="B18" s="132">
        <v>0</v>
      </c>
    </row>
    <row r="19" spans="1:2" ht="15" hidden="1">
      <c r="A19" s="151"/>
      <c r="B19" s="33"/>
    </row>
    <row r="20" spans="1:2" ht="15">
      <c r="A20" s="145" t="s">
        <v>1214</v>
      </c>
      <c r="B20" s="132">
        <v>0</v>
      </c>
    </row>
    <row r="21" spans="1:2" ht="30">
      <c r="A21" s="145" t="s">
        <v>1215</v>
      </c>
      <c r="B21" s="132">
        <v>0</v>
      </c>
    </row>
    <row r="22" spans="1:2" ht="15">
      <c r="A22" s="145" t="s">
        <v>1216</v>
      </c>
      <c r="B22" s="132">
        <v>0</v>
      </c>
    </row>
    <row r="23" spans="1:2" ht="15">
      <c r="A23" s="145" t="s">
        <v>1217</v>
      </c>
      <c r="B23" s="123"/>
    </row>
    <row r="24" spans="1:2" ht="15">
      <c r="A24" s="145" t="s">
        <v>1218</v>
      </c>
      <c r="B24" s="132">
        <v>0</v>
      </c>
    </row>
    <row r="25" spans="1:9" ht="15">
      <c r="A25" s="145" t="s">
        <v>1219</v>
      </c>
      <c r="B25" s="132">
        <v>0</v>
      </c>
      <c r="C25" s="50"/>
      <c r="D25" s="50"/>
      <c r="E25" s="50"/>
      <c r="F25" s="50"/>
      <c r="G25" s="50"/>
      <c r="H25" s="50"/>
      <c r="I25" s="50"/>
    </row>
    <row r="26" spans="1:9" ht="15">
      <c r="A26" s="145" t="s">
        <v>1220</v>
      </c>
      <c r="B26" s="132">
        <v>0</v>
      </c>
      <c r="C26" s="50"/>
      <c r="D26" s="50"/>
      <c r="E26" s="50"/>
      <c r="F26" s="50"/>
      <c r="G26" s="50"/>
      <c r="H26" s="50"/>
      <c r="I26" s="50"/>
    </row>
    <row r="27" spans="1:9" s="69" customFormat="1" ht="30">
      <c r="A27" s="148" t="s">
        <v>1221</v>
      </c>
      <c r="B27" s="61">
        <f>SUM(B29:B31)/3</f>
        <v>0</v>
      </c>
      <c r="C27" s="33"/>
      <c r="D27" s="33"/>
      <c r="E27" s="33"/>
      <c r="F27" s="33"/>
      <c r="G27" s="33"/>
      <c r="H27" s="33"/>
      <c r="I27" s="33"/>
    </row>
    <row r="28" spans="1:2" ht="15">
      <c r="A28" s="145" t="s">
        <v>81</v>
      </c>
      <c r="B28" s="23"/>
    </row>
    <row r="29" spans="1:2" ht="19.5" customHeight="1">
      <c r="A29" s="145" t="s">
        <v>1222</v>
      </c>
      <c r="B29" s="132">
        <v>0</v>
      </c>
    </row>
    <row r="30" spans="1:2" ht="30">
      <c r="A30" s="145" t="s">
        <v>1223</v>
      </c>
      <c r="B30" s="132">
        <v>0</v>
      </c>
    </row>
    <row r="31" spans="1:2" ht="15" hidden="1">
      <c r="A31" s="145"/>
      <c r="B31" s="23">
        <f>(B32*0.2)+(B33*0.8)</f>
        <v>0</v>
      </c>
    </row>
    <row r="32" spans="1:2" ht="30">
      <c r="A32" s="145" t="s">
        <v>1224</v>
      </c>
      <c r="B32" s="132">
        <v>0</v>
      </c>
    </row>
    <row r="33" spans="1:9" ht="15">
      <c r="A33" s="151" t="s">
        <v>566</v>
      </c>
      <c r="B33" s="20">
        <f>SUM(B34:B36)/3</f>
        <v>0</v>
      </c>
      <c r="C33" s="50"/>
      <c r="D33" s="50"/>
      <c r="E33" s="50"/>
      <c r="F33" s="50"/>
      <c r="G33" s="50"/>
      <c r="H33" s="50"/>
      <c r="I33" s="50"/>
    </row>
    <row r="34" spans="1:9" ht="30">
      <c r="A34" s="151" t="s">
        <v>1225</v>
      </c>
      <c r="B34" s="132">
        <v>0</v>
      </c>
      <c r="C34" s="50"/>
      <c r="D34" s="50"/>
      <c r="E34" s="50"/>
      <c r="F34" s="50"/>
      <c r="G34" s="50"/>
      <c r="H34" s="50"/>
      <c r="I34" s="50"/>
    </row>
    <row r="35" spans="1:2" ht="15">
      <c r="A35" s="151" t="s">
        <v>1226</v>
      </c>
      <c r="B35" s="132">
        <v>0</v>
      </c>
    </row>
    <row r="36" spans="1:2" ht="30">
      <c r="A36" s="151" t="s">
        <v>1227</v>
      </c>
      <c r="B36" s="132">
        <v>0</v>
      </c>
    </row>
    <row r="37" spans="1:2" ht="15">
      <c r="A37" s="151"/>
      <c r="B37" s="69"/>
    </row>
    <row r="38" spans="1:9" s="73" customFormat="1" ht="14.25">
      <c r="A38" s="147" t="s">
        <v>1228</v>
      </c>
      <c r="B38" s="47">
        <f>(B39+B54+B58)/3</f>
        <v>0</v>
      </c>
      <c r="C38" s="33"/>
      <c r="D38" s="33"/>
      <c r="E38" s="33"/>
      <c r="F38" s="33"/>
      <c r="G38" s="33"/>
      <c r="H38" s="33"/>
      <c r="I38" s="33"/>
    </row>
    <row r="39" spans="1:9" s="69" customFormat="1" ht="45">
      <c r="A39" s="148" t="s">
        <v>1229</v>
      </c>
      <c r="B39" s="109">
        <f>(B41+B48)/2</f>
        <v>0</v>
      </c>
      <c r="C39" s="33"/>
      <c r="D39" s="33"/>
      <c r="E39" s="33"/>
      <c r="F39" s="33"/>
      <c r="G39" s="33"/>
      <c r="H39" s="33"/>
      <c r="I39" s="33"/>
    </row>
    <row r="40" spans="1:9" s="102" customFormat="1" ht="15">
      <c r="A40" s="145" t="s">
        <v>973</v>
      </c>
      <c r="B40" s="90"/>
      <c r="C40" s="33"/>
      <c r="D40" s="33"/>
      <c r="E40" s="33"/>
      <c r="F40" s="33"/>
      <c r="G40" s="33"/>
      <c r="H40" s="33"/>
      <c r="I40" s="33"/>
    </row>
    <row r="41" spans="1:9" s="102" customFormat="1" ht="15" hidden="1">
      <c r="A41" s="145"/>
      <c r="B41" s="124">
        <f>(B42*0.2)+(B43*0.8)</f>
        <v>0</v>
      </c>
      <c r="C41" s="33"/>
      <c r="D41" s="33"/>
      <c r="E41" s="33"/>
      <c r="F41" s="33"/>
      <c r="G41" s="33"/>
      <c r="H41" s="33"/>
      <c r="I41" s="33"/>
    </row>
    <row r="42" spans="1:9" s="102" customFormat="1" ht="30">
      <c r="A42" s="145" t="s">
        <v>1230</v>
      </c>
      <c r="B42" s="132">
        <v>0</v>
      </c>
      <c r="C42" s="33"/>
      <c r="D42" s="33"/>
      <c r="E42" s="33"/>
      <c r="F42" s="33"/>
      <c r="G42" s="33"/>
      <c r="H42" s="33"/>
      <c r="I42" s="33"/>
    </row>
    <row r="43" spans="1:2" ht="15">
      <c r="A43" s="151" t="s">
        <v>566</v>
      </c>
      <c r="B43" s="111">
        <f>SUM(B44:B47)/4</f>
        <v>0</v>
      </c>
    </row>
    <row r="44" spans="1:2" ht="30">
      <c r="A44" s="151" t="s">
        <v>1231</v>
      </c>
      <c r="B44" s="132">
        <v>0</v>
      </c>
    </row>
    <row r="45" spans="1:9" ht="30">
      <c r="A45" s="151" t="s">
        <v>1232</v>
      </c>
      <c r="B45" s="132">
        <v>0</v>
      </c>
      <c r="C45" s="50"/>
      <c r="D45" s="50"/>
      <c r="E45" s="50"/>
      <c r="F45" s="50"/>
      <c r="G45" s="50"/>
      <c r="H45" s="50"/>
      <c r="I45" s="50"/>
    </row>
    <row r="46" spans="1:9" ht="15">
      <c r="A46" s="151" t="s">
        <v>1233</v>
      </c>
      <c r="B46" s="132">
        <v>0</v>
      </c>
      <c r="C46" s="50"/>
      <c r="D46" s="50"/>
      <c r="E46" s="50"/>
      <c r="F46" s="50"/>
      <c r="G46" s="50"/>
      <c r="H46" s="50"/>
      <c r="I46" s="50"/>
    </row>
    <row r="47" spans="1:2" ht="30">
      <c r="A47" s="151" t="s">
        <v>735</v>
      </c>
      <c r="B47" s="132">
        <v>0</v>
      </c>
    </row>
    <row r="48" spans="1:2" ht="15" hidden="1">
      <c r="A48" s="151"/>
      <c r="B48" s="124">
        <f>(B49*0.2)+(B50*0.8)</f>
        <v>0</v>
      </c>
    </row>
    <row r="49" spans="1:9" s="125" customFormat="1" ht="30">
      <c r="A49" s="145" t="s">
        <v>736</v>
      </c>
      <c r="B49" s="132">
        <v>0</v>
      </c>
      <c r="C49" s="33"/>
      <c r="D49" s="33"/>
      <c r="E49" s="33"/>
      <c r="F49" s="33"/>
      <c r="G49" s="33"/>
      <c r="H49" s="33"/>
      <c r="I49" s="33"/>
    </row>
    <row r="50" spans="1:2" ht="15">
      <c r="A50" s="151" t="s">
        <v>1117</v>
      </c>
      <c r="B50" s="111">
        <f>SUM(B51:B53)/3</f>
        <v>0</v>
      </c>
    </row>
    <row r="51" spans="1:2" ht="15">
      <c r="A51" s="151" t="s">
        <v>737</v>
      </c>
      <c r="B51" s="132">
        <v>0</v>
      </c>
    </row>
    <row r="52" spans="1:2" ht="15">
      <c r="A52" s="151" t="s">
        <v>738</v>
      </c>
      <c r="B52" s="132">
        <v>0</v>
      </c>
    </row>
    <row r="53" spans="1:2" ht="30">
      <c r="A53" s="151" t="s">
        <v>739</v>
      </c>
      <c r="B53" s="132">
        <v>0</v>
      </c>
    </row>
    <row r="54" spans="1:9" s="69" customFormat="1" ht="30">
      <c r="A54" s="148" t="s">
        <v>740</v>
      </c>
      <c r="B54" s="109">
        <f>SUM(B56:B57)/2</f>
        <v>0</v>
      </c>
      <c r="C54" s="33"/>
      <c r="D54" s="33"/>
      <c r="E54" s="33"/>
      <c r="F54" s="33"/>
      <c r="G54" s="33"/>
      <c r="H54" s="33"/>
      <c r="I54" s="33"/>
    </row>
    <row r="55" spans="1:2" ht="15">
      <c r="A55" s="145" t="s">
        <v>81</v>
      </c>
      <c r="B55" s="90"/>
    </row>
    <row r="56" spans="1:9" ht="30">
      <c r="A56" s="145" t="s">
        <v>741</v>
      </c>
      <c r="B56" s="132">
        <v>0</v>
      </c>
      <c r="C56" s="45"/>
      <c r="D56" s="45"/>
      <c r="E56" s="45"/>
      <c r="F56" s="45"/>
      <c r="G56" s="45"/>
      <c r="H56" s="45"/>
      <c r="I56" s="45"/>
    </row>
    <row r="57" spans="1:9" ht="15">
      <c r="A57" s="145" t="s">
        <v>742</v>
      </c>
      <c r="B57" s="132">
        <v>0</v>
      </c>
      <c r="C57" s="50"/>
      <c r="D57" s="50"/>
      <c r="E57" s="50"/>
      <c r="F57" s="50"/>
      <c r="G57" s="50"/>
      <c r="H57" s="50"/>
      <c r="I57" s="50"/>
    </row>
    <row r="58" spans="1:9" s="69" customFormat="1" ht="15">
      <c r="A58" s="148" t="s">
        <v>743</v>
      </c>
      <c r="B58" s="109">
        <f>(B60+B61+B67)/3</f>
        <v>0</v>
      </c>
      <c r="C58" s="33"/>
      <c r="D58" s="33"/>
      <c r="E58" s="33"/>
      <c r="F58" s="33"/>
      <c r="G58" s="33"/>
      <c r="H58" s="33"/>
      <c r="I58" s="33"/>
    </row>
    <row r="59" spans="1:2" ht="15">
      <c r="A59" s="145" t="s">
        <v>81</v>
      </c>
      <c r="B59" s="90"/>
    </row>
    <row r="60" spans="1:2" ht="30">
      <c r="A60" s="145" t="s">
        <v>744</v>
      </c>
      <c r="B60" s="132">
        <v>0</v>
      </c>
    </row>
    <row r="61" spans="1:2" ht="15" hidden="1">
      <c r="A61" s="151"/>
      <c r="B61" s="23">
        <f>(B62*0.2)+(B63*0.8)</f>
        <v>0</v>
      </c>
    </row>
    <row r="62" spans="1:9" ht="30">
      <c r="A62" s="145" t="s">
        <v>745</v>
      </c>
      <c r="B62" s="132">
        <v>0</v>
      </c>
      <c r="C62" s="50"/>
      <c r="D62" s="50"/>
      <c r="E62" s="50"/>
      <c r="F62" s="50"/>
      <c r="G62" s="50"/>
      <c r="H62" s="50"/>
      <c r="I62" s="50"/>
    </row>
    <row r="63" spans="1:2" ht="30">
      <c r="A63" s="151" t="s">
        <v>746</v>
      </c>
      <c r="B63" s="111">
        <f>SUM(B64:B66)/3</f>
        <v>0</v>
      </c>
    </row>
    <row r="64" spans="1:2" ht="15">
      <c r="A64" s="151" t="s">
        <v>747</v>
      </c>
      <c r="B64" s="132">
        <v>0</v>
      </c>
    </row>
    <row r="65" spans="1:2" ht="15">
      <c r="A65" s="151" t="s">
        <v>748</v>
      </c>
      <c r="B65" s="132">
        <v>0</v>
      </c>
    </row>
    <row r="66" spans="1:2" ht="15">
      <c r="A66" s="151" t="s">
        <v>749</v>
      </c>
      <c r="B66" s="132">
        <v>0</v>
      </c>
    </row>
    <row r="67" spans="1:2" ht="15" hidden="1">
      <c r="A67" s="151"/>
      <c r="B67" s="23">
        <f>(B68*0.2)+(B69*0.8)</f>
        <v>0</v>
      </c>
    </row>
    <row r="68" spans="1:2" ht="30">
      <c r="A68" s="145" t="s">
        <v>750</v>
      </c>
      <c r="B68" s="132">
        <v>0</v>
      </c>
    </row>
    <row r="69" spans="1:2" ht="15">
      <c r="A69" s="151" t="s">
        <v>751</v>
      </c>
      <c r="B69" s="111">
        <f>SUM(B70:B72)/3</f>
        <v>0</v>
      </c>
    </row>
    <row r="70" spans="1:9" ht="15">
      <c r="A70" s="151" t="s">
        <v>752</v>
      </c>
      <c r="B70" s="132">
        <v>0</v>
      </c>
      <c r="C70" s="45"/>
      <c r="D70" s="45"/>
      <c r="E70" s="45"/>
      <c r="F70" s="45"/>
      <c r="G70" s="45"/>
      <c r="H70" s="45"/>
      <c r="I70" s="45"/>
    </row>
    <row r="71" spans="1:9" ht="15">
      <c r="A71" s="151" t="s">
        <v>753</v>
      </c>
      <c r="B71" s="132">
        <v>0</v>
      </c>
      <c r="C71" s="50"/>
      <c r="D71" s="50"/>
      <c r="E71" s="50"/>
      <c r="F71" s="50"/>
      <c r="G71" s="50"/>
      <c r="H71" s="50"/>
      <c r="I71" s="50"/>
    </row>
    <row r="72" spans="1:2" ht="15">
      <c r="A72" s="151" t="s">
        <v>754</v>
      </c>
      <c r="B72" s="132">
        <v>0</v>
      </c>
    </row>
    <row r="73" ht="15">
      <c r="B73" s="69"/>
    </row>
    <row r="74" spans="1:9" s="73" customFormat="1" ht="28.5">
      <c r="A74" s="147" t="s">
        <v>755</v>
      </c>
      <c r="B74" s="47">
        <f>(B75+B84+B98)/3</f>
        <v>0</v>
      </c>
      <c r="C74" s="33"/>
      <c r="D74" s="33"/>
      <c r="E74" s="33"/>
      <c r="F74" s="33"/>
      <c r="G74" s="33"/>
      <c r="H74" s="33"/>
      <c r="I74" s="33"/>
    </row>
    <row r="75" spans="1:9" s="69" customFormat="1" ht="45">
      <c r="A75" s="148" t="s">
        <v>756</v>
      </c>
      <c r="B75" s="109">
        <f>SUM(B77:B83)/7</f>
        <v>0</v>
      </c>
      <c r="C75" s="33"/>
      <c r="D75" s="33"/>
      <c r="E75" s="33"/>
      <c r="F75" s="33"/>
      <c r="G75" s="33"/>
      <c r="H75" s="33"/>
      <c r="I75" s="33"/>
    </row>
    <row r="76" spans="1:2" ht="15">
      <c r="A76" s="145" t="s">
        <v>834</v>
      </c>
      <c r="B76" s="90"/>
    </row>
    <row r="77" spans="1:2" ht="15">
      <c r="A77" s="145" t="s">
        <v>835</v>
      </c>
      <c r="B77" s="132">
        <v>0</v>
      </c>
    </row>
    <row r="78" spans="1:2" ht="15">
      <c r="A78" s="145" t="s">
        <v>836</v>
      </c>
      <c r="B78" s="132">
        <v>0</v>
      </c>
    </row>
    <row r="79" spans="1:2" ht="15">
      <c r="A79" s="145" t="s">
        <v>837</v>
      </c>
      <c r="B79" s="132">
        <v>0</v>
      </c>
    </row>
    <row r="80" spans="1:9" ht="15">
      <c r="A80" s="145" t="s">
        <v>838</v>
      </c>
      <c r="B80" s="132">
        <v>0</v>
      </c>
      <c r="C80" s="50"/>
      <c r="D80" s="50"/>
      <c r="E80" s="50"/>
      <c r="F80" s="50"/>
      <c r="G80" s="50"/>
      <c r="H80" s="50"/>
      <c r="I80" s="50"/>
    </row>
    <row r="81" spans="1:2" ht="30">
      <c r="A81" s="145" t="s">
        <v>839</v>
      </c>
      <c r="B81" s="132">
        <v>0</v>
      </c>
    </row>
    <row r="82" spans="1:2" ht="15">
      <c r="A82" s="145" t="s">
        <v>840</v>
      </c>
      <c r="B82" s="132">
        <v>0</v>
      </c>
    </row>
    <row r="83" spans="1:2" ht="30">
      <c r="A83" s="145" t="s">
        <v>841</v>
      </c>
      <c r="B83" s="132">
        <v>0</v>
      </c>
    </row>
    <row r="84" spans="1:9" s="69" customFormat="1" ht="30">
      <c r="A84" s="148" t="s">
        <v>842</v>
      </c>
      <c r="B84" s="109">
        <f>(B86+B87+B88+B89+B90)/5</f>
        <v>0</v>
      </c>
      <c r="C84" s="33"/>
      <c r="D84" s="33"/>
      <c r="E84" s="33"/>
      <c r="F84" s="33"/>
      <c r="G84" s="33"/>
      <c r="H84" s="33"/>
      <c r="I84" s="33"/>
    </row>
    <row r="85" spans="1:9" s="102" customFormat="1" ht="15">
      <c r="A85" s="145" t="s">
        <v>350</v>
      </c>
      <c r="B85" s="90"/>
      <c r="C85" s="33"/>
      <c r="D85" s="33"/>
      <c r="E85" s="33"/>
      <c r="F85" s="33"/>
      <c r="G85" s="33"/>
      <c r="H85" s="33"/>
      <c r="I85" s="33"/>
    </row>
    <row r="86" spans="1:9" s="102" customFormat="1" ht="15">
      <c r="A86" s="145" t="s">
        <v>843</v>
      </c>
      <c r="B86" s="132">
        <v>0</v>
      </c>
      <c r="C86" s="33"/>
      <c r="D86" s="33"/>
      <c r="E86" s="33"/>
      <c r="F86" s="33"/>
      <c r="G86" s="33"/>
      <c r="H86" s="33"/>
      <c r="I86" s="33"/>
    </row>
    <row r="87" spans="1:9" s="102" customFormat="1" ht="15">
      <c r="A87" s="145" t="s">
        <v>844</v>
      </c>
      <c r="B87" s="132">
        <v>0</v>
      </c>
      <c r="C87" s="33"/>
      <c r="D87" s="33"/>
      <c r="E87" s="33"/>
      <c r="F87" s="33"/>
      <c r="G87" s="33"/>
      <c r="H87" s="33"/>
      <c r="I87" s="33"/>
    </row>
    <row r="88" spans="1:9" s="102" customFormat="1" ht="15">
      <c r="A88" s="145" t="s">
        <v>845</v>
      </c>
      <c r="B88" s="132">
        <v>0</v>
      </c>
      <c r="C88" s="33"/>
      <c r="D88" s="33"/>
      <c r="E88" s="33"/>
      <c r="F88" s="33"/>
      <c r="G88" s="33"/>
      <c r="H88" s="33"/>
      <c r="I88" s="33"/>
    </row>
    <row r="89" spans="1:9" s="102" customFormat="1" ht="15">
      <c r="A89" s="145" t="s">
        <v>846</v>
      </c>
      <c r="B89" s="132">
        <v>0</v>
      </c>
      <c r="C89" s="33"/>
      <c r="D89" s="33"/>
      <c r="E89" s="33"/>
      <c r="F89" s="33"/>
      <c r="G89" s="33"/>
      <c r="H89" s="33"/>
      <c r="I89" s="33"/>
    </row>
    <row r="90" spans="1:9" s="102" customFormat="1" ht="15" hidden="1">
      <c r="A90" s="145"/>
      <c r="B90" s="23">
        <f>(B91*0.2)+(B92*0.8)</f>
        <v>0</v>
      </c>
      <c r="C90" s="60"/>
      <c r="D90" s="60"/>
      <c r="E90" s="60"/>
      <c r="F90" s="60"/>
      <c r="G90" s="60"/>
      <c r="H90" s="60"/>
      <c r="I90" s="60"/>
    </row>
    <row r="91" spans="1:9" s="102" customFormat="1" ht="30">
      <c r="A91" s="145" t="s">
        <v>847</v>
      </c>
      <c r="B91" s="132">
        <v>0</v>
      </c>
      <c r="C91" s="33"/>
      <c r="D91" s="33"/>
      <c r="E91" s="33"/>
      <c r="F91" s="33"/>
      <c r="G91" s="33"/>
      <c r="H91" s="33"/>
      <c r="I91" s="33"/>
    </row>
    <row r="92" spans="1:9" s="127" customFormat="1" ht="15">
      <c r="A92" s="151" t="s">
        <v>848</v>
      </c>
      <c r="B92" s="111">
        <f>SUM(B93:B97)/5</f>
        <v>0</v>
      </c>
      <c r="C92" s="33"/>
      <c r="D92" s="33"/>
      <c r="E92" s="33"/>
      <c r="F92" s="33"/>
      <c r="G92" s="33"/>
      <c r="H92" s="33"/>
      <c r="I92" s="33"/>
    </row>
    <row r="93" spans="1:9" s="127" customFormat="1" ht="15">
      <c r="A93" s="151" t="s">
        <v>849</v>
      </c>
      <c r="B93" s="132">
        <v>0</v>
      </c>
      <c r="C93" s="33"/>
      <c r="D93" s="33"/>
      <c r="E93" s="33"/>
      <c r="F93" s="33"/>
      <c r="G93" s="33"/>
      <c r="H93" s="33"/>
      <c r="I93" s="33"/>
    </row>
    <row r="94" spans="1:9" s="127" customFormat="1" ht="15">
      <c r="A94" s="151" t="s">
        <v>850</v>
      </c>
      <c r="B94" s="132">
        <v>0</v>
      </c>
      <c r="C94" s="33"/>
      <c r="D94" s="33"/>
      <c r="E94" s="33"/>
      <c r="F94" s="33"/>
      <c r="G94" s="33"/>
      <c r="H94" s="33"/>
      <c r="I94" s="33"/>
    </row>
    <row r="95" spans="1:9" s="127" customFormat="1" ht="15">
      <c r="A95" s="151" t="s">
        <v>851</v>
      </c>
      <c r="B95" s="132">
        <v>0</v>
      </c>
      <c r="C95" s="33"/>
      <c r="D95" s="33"/>
      <c r="E95" s="33"/>
      <c r="F95" s="33"/>
      <c r="G95" s="33"/>
      <c r="H95" s="33"/>
      <c r="I95" s="33"/>
    </row>
    <row r="96" spans="1:9" s="127" customFormat="1" ht="15">
      <c r="A96" s="151" t="s">
        <v>852</v>
      </c>
      <c r="B96" s="132">
        <v>0</v>
      </c>
      <c r="C96" s="33"/>
      <c r="D96" s="33"/>
      <c r="E96" s="33"/>
      <c r="F96" s="33"/>
      <c r="G96" s="33"/>
      <c r="H96" s="33"/>
      <c r="I96" s="33"/>
    </row>
    <row r="97" spans="1:9" s="127" customFormat="1" ht="30">
      <c r="A97" s="151" t="s">
        <v>853</v>
      </c>
      <c r="B97" s="132">
        <v>0</v>
      </c>
      <c r="C97" s="33"/>
      <c r="D97" s="33"/>
      <c r="E97" s="33"/>
      <c r="F97" s="33"/>
      <c r="G97" s="33"/>
      <c r="H97" s="33"/>
      <c r="I97" s="33"/>
    </row>
    <row r="98" spans="1:9" s="69" customFormat="1" ht="60">
      <c r="A98" s="148" t="s">
        <v>854</v>
      </c>
      <c r="B98" s="109">
        <f>(B99+B103+B104+B105+B106+B110)/6</f>
        <v>0</v>
      </c>
      <c r="C98" s="33"/>
      <c r="D98" s="33"/>
      <c r="E98" s="33"/>
      <c r="F98" s="33"/>
      <c r="G98" s="33"/>
      <c r="H98" s="33"/>
      <c r="I98" s="33"/>
    </row>
    <row r="99" spans="1:2" ht="15">
      <c r="A99" s="145" t="s">
        <v>973</v>
      </c>
      <c r="B99" s="24">
        <f>(B100*0.2)+(B102*0.8)</f>
        <v>0</v>
      </c>
    </row>
    <row r="100" spans="1:2" ht="30">
      <c r="A100" s="145" t="s">
        <v>855</v>
      </c>
      <c r="B100" s="132">
        <v>0</v>
      </c>
    </row>
    <row r="101" spans="1:9" ht="15">
      <c r="A101" s="151" t="s">
        <v>592</v>
      </c>
      <c r="B101" s="90"/>
      <c r="C101" s="63"/>
      <c r="D101" s="63"/>
      <c r="E101" s="63"/>
      <c r="F101" s="63"/>
      <c r="G101" s="63"/>
      <c r="H101" s="63"/>
      <c r="I101" s="63"/>
    </row>
    <row r="102" spans="1:9" ht="45">
      <c r="A102" s="151" t="s">
        <v>966</v>
      </c>
      <c r="B102" s="132">
        <v>0</v>
      </c>
      <c r="C102" s="50"/>
      <c r="D102" s="50"/>
      <c r="E102" s="50"/>
      <c r="F102" s="50"/>
      <c r="G102" s="50"/>
      <c r="H102" s="50"/>
      <c r="I102" s="50"/>
    </row>
    <row r="103" spans="1:2" ht="30">
      <c r="A103" s="145" t="s">
        <v>856</v>
      </c>
      <c r="B103" s="132">
        <v>0</v>
      </c>
    </row>
    <row r="104" spans="1:2" ht="30">
      <c r="A104" s="145" t="s">
        <v>857</v>
      </c>
      <c r="B104" s="132">
        <v>0</v>
      </c>
    </row>
    <row r="105" spans="1:2" ht="15">
      <c r="A105" s="145" t="s">
        <v>858</v>
      </c>
      <c r="B105" s="132">
        <v>0</v>
      </c>
    </row>
    <row r="106" spans="1:2" ht="15" hidden="1">
      <c r="A106" s="151"/>
      <c r="B106" s="90">
        <f>(B107*0.2)+(B109*0.8)</f>
        <v>0</v>
      </c>
    </row>
    <row r="107" spans="1:2" ht="30">
      <c r="A107" s="145" t="s">
        <v>710</v>
      </c>
      <c r="B107" s="132">
        <v>0</v>
      </c>
    </row>
    <row r="108" spans="1:9" s="76" customFormat="1" ht="15">
      <c r="A108" s="151" t="s">
        <v>566</v>
      </c>
      <c r="B108" s="90"/>
      <c r="C108" s="33"/>
      <c r="D108" s="33"/>
      <c r="E108" s="33"/>
      <c r="F108" s="33"/>
      <c r="G108" s="33"/>
      <c r="H108" s="33"/>
      <c r="I108" s="33"/>
    </row>
    <row r="109" spans="1:9" s="76" customFormat="1" ht="15">
      <c r="A109" s="151" t="s">
        <v>711</v>
      </c>
      <c r="B109" s="132">
        <v>0</v>
      </c>
      <c r="C109" s="33"/>
      <c r="D109" s="33"/>
      <c r="E109" s="33"/>
      <c r="F109" s="33"/>
      <c r="G109" s="33"/>
      <c r="H109" s="33"/>
      <c r="I109" s="33"/>
    </row>
    <row r="110" spans="1:9" ht="15">
      <c r="A110" s="145" t="s">
        <v>712</v>
      </c>
      <c r="B110" s="132">
        <v>0</v>
      </c>
      <c r="C110" s="50"/>
      <c r="D110" s="50"/>
      <c r="E110" s="50"/>
      <c r="F110" s="50"/>
      <c r="G110" s="50"/>
      <c r="H110" s="50"/>
      <c r="I110" s="50"/>
    </row>
    <row r="111" ht="15">
      <c r="B111" s="126"/>
    </row>
    <row r="112" spans="1:9" s="73" customFormat="1" ht="14.25">
      <c r="A112" s="147" t="s">
        <v>713</v>
      </c>
      <c r="B112" s="116">
        <f>(B113+B117+B139+B145)/4</f>
        <v>0</v>
      </c>
      <c r="C112" s="33"/>
      <c r="D112" s="33"/>
      <c r="E112" s="33"/>
      <c r="F112" s="33"/>
      <c r="G112" s="33"/>
      <c r="H112" s="33"/>
      <c r="I112" s="33"/>
    </row>
    <row r="113" spans="1:9" s="69" customFormat="1" ht="30">
      <c r="A113" s="148" t="s">
        <v>714</v>
      </c>
      <c r="B113" s="109">
        <f>SUM(B115:B116)/2</f>
        <v>0</v>
      </c>
      <c r="C113" s="33"/>
      <c r="D113" s="33"/>
      <c r="E113" s="33"/>
      <c r="F113" s="33"/>
      <c r="G113" s="33"/>
      <c r="H113" s="33"/>
      <c r="I113" s="33"/>
    </row>
    <row r="114" spans="1:2" ht="15">
      <c r="A114" s="145" t="s">
        <v>973</v>
      </c>
      <c r="B114" s="90"/>
    </row>
    <row r="115" spans="1:2" ht="30.75" customHeight="1">
      <c r="A115" s="145" t="s">
        <v>1250</v>
      </c>
      <c r="B115" s="132">
        <v>0</v>
      </c>
    </row>
    <row r="116" spans="1:2" ht="30">
      <c r="A116" s="145" t="s">
        <v>885</v>
      </c>
      <c r="B116" s="132">
        <v>0</v>
      </c>
    </row>
    <row r="117" spans="1:9" s="69" customFormat="1" ht="30">
      <c r="A117" s="148" t="s">
        <v>717</v>
      </c>
      <c r="B117" s="109">
        <f>(B119+B123+B127+B128+B129+B130+B131+B135)/8</f>
        <v>0</v>
      </c>
      <c r="C117" s="33"/>
      <c r="D117" s="33"/>
      <c r="E117" s="33"/>
      <c r="F117" s="33"/>
      <c r="G117" s="33"/>
      <c r="H117" s="33"/>
      <c r="I117" s="33"/>
    </row>
    <row r="118" spans="1:2" ht="15">
      <c r="A118" s="145" t="s">
        <v>81</v>
      </c>
      <c r="B118" s="90"/>
    </row>
    <row r="119" spans="1:2" ht="15" hidden="1">
      <c r="A119" s="145"/>
      <c r="B119" s="90">
        <f>(B120*0.2)+(B122*0.8)</f>
        <v>0</v>
      </c>
    </row>
    <row r="120" spans="1:2" ht="30">
      <c r="A120" s="145" t="s">
        <v>718</v>
      </c>
      <c r="B120" s="132">
        <v>0</v>
      </c>
    </row>
    <row r="121" spans="1:9" s="76" customFormat="1" ht="15">
      <c r="A121" s="151" t="s">
        <v>1117</v>
      </c>
      <c r="B121" s="90"/>
      <c r="C121" s="33"/>
      <c r="D121" s="33"/>
      <c r="E121" s="33"/>
      <c r="F121" s="33"/>
      <c r="G121" s="33"/>
      <c r="H121" s="33"/>
      <c r="I121" s="33"/>
    </row>
    <row r="122" spans="1:9" s="76" customFormat="1" ht="30">
      <c r="A122" s="151" t="s">
        <v>894</v>
      </c>
      <c r="B122" s="132">
        <v>0</v>
      </c>
      <c r="C122" s="33"/>
      <c r="D122" s="33"/>
      <c r="E122" s="33"/>
      <c r="F122" s="33"/>
      <c r="G122" s="33"/>
      <c r="H122" s="33"/>
      <c r="I122" s="33"/>
    </row>
    <row r="123" spans="1:9" s="76" customFormat="1" ht="15" hidden="1">
      <c r="A123" s="151"/>
      <c r="B123" s="90">
        <f>(B124*0.2)+(B126*0.8)</f>
        <v>0</v>
      </c>
      <c r="C123" s="33"/>
      <c r="D123" s="33"/>
      <c r="E123" s="33"/>
      <c r="F123" s="33"/>
      <c r="G123" s="33"/>
      <c r="H123" s="33"/>
      <c r="I123" s="33"/>
    </row>
    <row r="124" spans="1:2" ht="30">
      <c r="A124" s="145" t="s">
        <v>895</v>
      </c>
      <c r="B124" s="132">
        <v>0</v>
      </c>
    </row>
    <row r="125" spans="1:2" ht="15">
      <c r="A125" s="151" t="s">
        <v>592</v>
      </c>
      <c r="B125" s="90"/>
    </row>
    <row r="126" spans="1:2" ht="30">
      <c r="A126" s="151" t="s">
        <v>896</v>
      </c>
      <c r="B126" s="132">
        <v>0</v>
      </c>
    </row>
    <row r="127" spans="1:2" ht="30">
      <c r="A127" s="145" t="s">
        <v>897</v>
      </c>
      <c r="B127" s="132">
        <v>0</v>
      </c>
    </row>
    <row r="128" spans="1:2" ht="30">
      <c r="A128" s="145" t="s">
        <v>898</v>
      </c>
      <c r="B128" s="132">
        <v>0</v>
      </c>
    </row>
    <row r="129" spans="1:2" ht="30">
      <c r="A129" s="145" t="s">
        <v>899</v>
      </c>
      <c r="B129" s="132">
        <v>0</v>
      </c>
    </row>
    <row r="130" spans="1:2" ht="30">
      <c r="A130" s="145" t="s">
        <v>355</v>
      </c>
      <c r="B130" s="132">
        <v>0</v>
      </c>
    </row>
    <row r="131" spans="1:2" ht="15" hidden="1">
      <c r="A131" s="145"/>
      <c r="B131" s="90">
        <f>(B132*0.2)+(B134*0.8)</f>
        <v>0</v>
      </c>
    </row>
    <row r="132" spans="1:2" ht="30">
      <c r="A132" s="145" t="s">
        <v>354</v>
      </c>
      <c r="B132" s="132">
        <v>0</v>
      </c>
    </row>
    <row r="133" spans="1:2" ht="15">
      <c r="A133" s="151" t="s">
        <v>566</v>
      </c>
      <c r="B133" s="90"/>
    </row>
    <row r="134" spans="1:2" ht="30">
      <c r="A134" s="151" t="s">
        <v>353</v>
      </c>
      <c r="B134" s="132">
        <v>0</v>
      </c>
    </row>
    <row r="135" spans="1:2" ht="15" hidden="1">
      <c r="A135" s="151"/>
      <c r="B135" s="90">
        <f>(B136*0.2)+(B138*0.8)</f>
        <v>0</v>
      </c>
    </row>
    <row r="136" spans="1:2" ht="30">
      <c r="A136" s="145" t="s">
        <v>352</v>
      </c>
      <c r="B136" s="132">
        <v>0</v>
      </c>
    </row>
    <row r="137" spans="1:2" ht="15">
      <c r="A137" s="151" t="s">
        <v>566</v>
      </c>
      <c r="B137" s="126"/>
    </row>
    <row r="138" spans="1:2" ht="30">
      <c r="A138" s="151" t="s">
        <v>351</v>
      </c>
      <c r="B138" s="132">
        <v>0</v>
      </c>
    </row>
    <row r="139" spans="1:9" s="69" customFormat="1" ht="30">
      <c r="A139" s="148" t="s">
        <v>811</v>
      </c>
      <c r="B139" s="109">
        <f>SUM(B141:B144)/4</f>
        <v>0</v>
      </c>
      <c r="C139" s="33"/>
      <c r="D139" s="33"/>
      <c r="E139" s="33"/>
      <c r="F139" s="33"/>
      <c r="G139" s="33"/>
      <c r="H139" s="33"/>
      <c r="I139" s="33"/>
    </row>
    <row r="140" spans="1:2" ht="15">
      <c r="A140" s="145" t="s">
        <v>812</v>
      </c>
      <c r="B140" s="90"/>
    </row>
    <row r="141" spans="1:2" ht="30">
      <c r="A141" s="145" t="s">
        <v>813</v>
      </c>
      <c r="B141" s="132">
        <v>0</v>
      </c>
    </row>
    <row r="142" spans="1:2" ht="30">
      <c r="A142" s="145" t="s">
        <v>814</v>
      </c>
      <c r="B142" s="132">
        <v>0</v>
      </c>
    </row>
    <row r="143" spans="1:2" ht="30">
      <c r="A143" s="145" t="s">
        <v>815</v>
      </c>
      <c r="B143" s="132">
        <v>0</v>
      </c>
    </row>
    <row r="144" spans="1:2" ht="30">
      <c r="A144" s="145" t="s">
        <v>816</v>
      </c>
      <c r="B144" s="132">
        <v>0</v>
      </c>
    </row>
    <row r="145" spans="1:9" s="69" customFormat="1" ht="30">
      <c r="A145" s="148" t="s">
        <v>817</v>
      </c>
      <c r="B145" s="109">
        <f>SUM(B147:B148)/2</f>
        <v>0</v>
      </c>
      <c r="C145" s="33"/>
      <c r="D145" s="33"/>
      <c r="E145" s="33"/>
      <c r="F145" s="33"/>
      <c r="G145" s="33"/>
      <c r="H145" s="33"/>
      <c r="I145" s="33"/>
    </row>
    <row r="146" spans="1:9" s="102" customFormat="1" ht="15">
      <c r="A146" s="145" t="s">
        <v>81</v>
      </c>
      <c r="B146" s="90"/>
      <c r="C146" s="33"/>
      <c r="D146" s="33"/>
      <c r="E146" s="33"/>
      <c r="F146" s="33"/>
      <c r="G146" s="33"/>
      <c r="H146" s="33"/>
      <c r="I146" s="33"/>
    </row>
    <row r="147" spans="1:9" s="102" customFormat="1" ht="30">
      <c r="A147" s="145" t="s">
        <v>818</v>
      </c>
      <c r="B147" s="132">
        <v>0</v>
      </c>
      <c r="C147" s="33"/>
      <c r="D147" s="33"/>
      <c r="E147" s="33"/>
      <c r="F147" s="33"/>
      <c r="G147" s="33"/>
      <c r="H147" s="33"/>
      <c r="I147" s="33"/>
    </row>
    <row r="148" spans="1:9" s="102" customFormat="1" ht="30">
      <c r="A148" s="145" t="s">
        <v>819</v>
      </c>
      <c r="B148" s="132">
        <v>0</v>
      </c>
      <c r="C148" s="33"/>
      <c r="D148" s="33"/>
      <c r="E148" s="33"/>
      <c r="F148" s="33"/>
      <c r="G148" s="33"/>
      <c r="H148" s="33"/>
      <c r="I148" s="33"/>
    </row>
    <row r="149" spans="1:9" s="102" customFormat="1" ht="15">
      <c r="A149" s="145"/>
      <c r="B149" s="126"/>
      <c r="C149" s="33"/>
      <c r="D149" s="33"/>
      <c r="E149" s="33"/>
      <c r="F149" s="33"/>
      <c r="G149" s="33"/>
      <c r="H149" s="33"/>
      <c r="I149" s="33"/>
    </row>
    <row r="150" spans="1:9" s="73" customFormat="1" ht="28.5">
      <c r="A150" s="147" t="s">
        <v>820</v>
      </c>
      <c r="B150" s="116">
        <f>(B151+B166+B179)/3</f>
        <v>0</v>
      </c>
      <c r="C150" s="33"/>
      <c r="D150" s="33"/>
      <c r="E150" s="33"/>
      <c r="F150" s="33"/>
      <c r="G150" s="33"/>
      <c r="H150" s="33"/>
      <c r="I150" s="33"/>
    </row>
    <row r="151" spans="1:9" s="69" customFormat="1" ht="30">
      <c r="A151" s="148" t="s">
        <v>821</v>
      </c>
      <c r="B151" s="109">
        <f>(B153+B154+B155+B156+B157+B158+B159+B164+B165)/9</f>
        <v>0</v>
      </c>
      <c r="C151" s="33"/>
      <c r="D151" s="33"/>
      <c r="E151" s="33"/>
      <c r="F151" s="33"/>
      <c r="G151" s="33"/>
      <c r="H151" s="33"/>
      <c r="I151" s="33"/>
    </row>
    <row r="152" spans="1:2" ht="15">
      <c r="A152" s="145" t="s">
        <v>886</v>
      </c>
      <c r="B152" s="90"/>
    </row>
    <row r="153" spans="1:2" ht="15">
      <c r="A153" s="145" t="s">
        <v>822</v>
      </c>
      <c r="B153" s="132">
        <v>0</v>
      </c>
    </row>
    <row r="154" spans="1:2" ht="15">
      <c r="A154" s="145" t="s">
        <v>823</v>
      </c>
      <c r="B154" s="132">
        <v>0</v>
      </c>
    </row>
    <row r="155" spans="1:2" ht="15">
      <c r="A155" s="145" t="s">
        <v>824</v>
      </c>
      <c r="B155" s="132">
        <v>0</v>
      </c>
    </row>
    <row r="156" spans="1:2" ht="15">
      <c r="A156" s="145" t="s">
        <v>825</v>
      </c>
      <c r="B156" s="132">
        <v>0</v>
      </c>
    </row>
    <row r="157" spans="1:2" ht="15">
      <c r="A157" s="145" t="s">
        <v>826</v>
      </c>
      <c r="B157" s="132">
        <v>0</v>
      </c>
    </row>
    <row r="158" spans="1:2" ht="15">
      <c r="A158" s="145" t="s">
        <v>827</v>
      </c>
      <c r="B158" s="132">
        <v>0</v>
      </c>
    </row>
    <row r="159" spans="1:2" ht="15" hidden="1">
      <c r="A159" s="145"/>
      <c r="B159" s="90">
        <f>(B160*0.2)+(B161*0.8)</f>
        <v>0</v>
      </c>
    </row>
    <row r="160" spans="1:2" ht="30">
      <c r="A160" s="145" t="s">
        <v>828</v>
      </c>
      <c r="B160" s="132">
        <v>0</v>
      </c>
    </row>
    <row r="161" spans="1:2" ht="15">
      <c r="A161" s="151" t="s">
        <v>829</v>
      </c>
      <c r="B161" s="111">
        <f>SUM(B162:B163)/2</f>
        <v>0</v>
      </c>
    </row>
    <row r="162" spans="1:2" ht="30">
      <c r="A162" s="151" t="s">
        <v>830</v>
      </c>
      <c r="B162" s="132">
        <v>0</v>
      </c>
    </row>
    <row r="163" spans="1:2" ht="30">
      <c r="A163" s="151" t="s">
        <v>831</v>
      </c>
      <c r="B163" s="132">
        <v>0</v>
      </c>
    </row>
    <row r="164" spans="1:2" ht="45">
      <c r="A164" s="145" t="s">
        <v>832</v>
      </c>
      <c r="B164" s="132">
        <v>0</v>
      </c>
    </row>
    <row r="165" spans="1:2" ht="30">
      <c r="A165" s="145" t="s">
        <v>833</v>
      </c>
      <c r="B165" s="132">
        <v>0</v>
      </c>
    </row>
    <row r="166" spans="1:9" s="69" customFormat="1" ht="30">
      <c r="A166" s="148" t="s">
        <v>210</v>
      </c>
      <c r="B166" s="109">
        <f>(B168+B169+B170+B175)/4</f>
        <v>0</v>
      </c>
      <c r="C166" s="33"/>
      <c r="D166" s="33"/>
      <c r="E166" s="33"/>
      <c r="F166" s="33"/>
      <c r="G166" s="33"/>
      <c r="H166" s="33"/>
      <c r="I166" s="33"/>
    </row>
    <row r="167" spans="1:2" ht="15">
      <c r="A167" s="145" t="s">
        <v>81</v>
      </c>
      <c r="B167" s="90"/>
    </row>
    <row r="168" spans="1:2" ht="30">
      <c r="A168" s="145" t="s">
        <v>211</v>
      </c>
      <c r="B168" s="132">
        <v>0</v>
      </c>
    </row>
    <row r="169" spans="1:2" ht="30">
      <c r="A169" s="145" t="s">
        <v>212</v>
      </c>
      <c r="B169" s="132">
        <v>0</v>
      </c>
    </row>
    <row r="170" spans="1:2" ht="15" hidden="1">
      <c r="A170" s="145"/>
      <c r="B170" s="90">
        <f>(B171*0.2)+(B172*0.8)</f>
        <v>0</v>
      </c>
    </row>
    <row r="171" spans="1:2" ht="30">
      <c r="A171" s="145" t="s">
        <v>213</v>
      </c>
      <c r="B171" s="132">
        <v>0</v>
      </c>
    </row>
    <row r="172" spans="1:9" s="127" customFormat="1" ht="15">
      <c r="A172" s="151" t="s">
        <v>214</v>
      </c>
      <c r="B172" s="111">
        <f>SUM(B173:B174)/2</f>
        <v>0</v>
      </c>
      <c r="C172" s="33"/>
      <c r="D172" s="33"/>
      <c r="E172" s="33"/>
      <c r="F172" s="33"/>
      <c r="G172" s="33"/>
      <c r="H172" s="33"/>
      <c r="I172" s="33"/>
    </row>
    <row r="173" spans="1:9" s="127" customFormat="1" ht="15">
      <c r="A173" s="151" t="s">
        <v>215</v>
      </c>
      <c r="B173" s="132">
        <v>0</v>
      </c>
      <c r="C173" s="33"/>
      <c r="D173" s="33"/>
      <c r="E173" s="33"/>
      <c r="F173" s="33"/>
      <c r="G173" s="33"/>
      <c r="H173" s="33"/>
      <c r="I173" s="33"/>
    </row>
    <row r="174" spans="1:9" s="127" customFormat="1" ht="15">
      <c r="A174" s="151" t="s">
        <v>216</v>
      </c>
      <c r="B174" s="132">
        <v>0</v>
      </c>
      <c r="C174" s="33"/>
      <c r="D174" s="33"/>
      <c r="E174" s="33"/>
      <c r="F174" s="33"/>
      <c r="G174" s="33"/>
      <c r="H174" s="33"/>
      <c r="I174" s="33"/>
    </row>
    <row r="175" spans="1:9" s="127" customFormat="1" ht="15" hidden="1">
      <c r="A175" s="151"/>
      <c r="B175" s="90">
        <f>(B176*0.2)+(B178*0.8)</f>
        <v>0</v>
      </c>
      <c r="C175" s="33"/>
      <c r="D175" s="33"/>
      <c r="E175" s="33"/>
      <c r="F175" s="33"/>
      <c r="G175" s="33"/>
      <c r="H175" s="33"/>
      <c r="I175" s="33"/>
    </row>
    <row r="176" spans="1:2" ht="30">
      <c r="A176" s="145" t="s">
        <v>217</v>
      </c>
      <c r="B176" s="132">
        <v>0</v>
      </c>
    </row>
    <row r="177" spans="1:2" ht="15">
      <c r="A177" s="151" t="s">
        <v>592</v>
      </c>
      <c r="B177" s="90"/>
    </row>
    <row r="178" spans="1:2" ht="30">
      <c r="A178" s="151" t="s">
        <v>218</v>
      </c>
      <c r="B178" s="132">
        <v>0</v>
      </c>
    </row>
    <row r="179" spans="1:9" s="69" customFormat="1" ht="30">
      <c r="A179" s="148" t="s">
        <v>219</v>
      </c>
      <c r="B179" s="109">
        <f>SUM(B181:B185)/5</f>
        <v>0</v>
      </c>
      <c r="C179" s="33"/>
      <c r="D179" s="33"/>
      <c r="E179" s="33"/>
      <c r="F179" s="33"/>
      <c r="G179" s="33"/>
      <c r="H179" s="33"/>
      <c r="I179" s="33"/>
    </row>
    <row r="180" spans="1:2" ht="15">
      <c r="A180" s="145" t="s">
        <v>220</v>
      </c>
      <c r="B180" s="90"/>
    </row>
    <row r="181" spans="1:2" ht="15">
      <c r="A181" s="145" t="s">
        <v>221</v>
      </c>
      <c r="B181" s="132">
        <v>0</v>
      </c>
    </row>
    <row r="182" spans="1:2" ht="15">
      <c r="A182" s="145" t="s">
        <v>222</v>
      </c>
      <c r="B182" s="132">
        <v>0</v>
      </c>
    </row>
    <row r="183" spans="1:2" ht="15">
      <c r="A183" s="145" t="s">
        <v>223</v>
      </c>
      <c r="B183" s="132">
        <v>0</v>
      </c>
    </row>
    <row r="184" spans="1:2" ht="15">
      <c r="A184" s="145" t="s">
        <v>224</v>
      </c>
      <c r="B184" s="132">
        <v>0</v>
      </c>
    </row>
    <row r="185" spans="1:2" ht="15">
      <c r="A185" s="145" t="s">
        <v>225</v>
      </c>
      <c r="B185" s="132">
        <v>0</v>
      </c>
    </row>
  </sheetData>
  <sheetProtection password="C1CD" sheet="1" objects="1" scenarios="1"/>
  <dataValidations count="1">
    <dataValidation type="whole" allowBlank="1" showErrorMessage="1" promptTitle="ERROR" prompt="Valor solo puede ser 0 o 1!" errorTitle="ERROR" error="Valor deve ser 0 ou 1!" sqref="B6 B7 B9 B11:B13 B16 B18 B20 B21 B22 B24 B25 B26 B29:B30 B32 B34:B36 B42 B44:B47 B51 B49 B52 B53 B56 B57 B60 B62 B64:B66 B68 B70:B72 B77:B83 B86:B89 B91 B93 B94 B95 B96 B97 B100 B102:B105 B107 B109 B110 B115 B116 B120 B122 B124 B126:B130 B132 B134 B136 B138 B141:B144 B147:B148 B153:B158 B160 B162:B165 B168 B169 B171 B173 B174 B176 B178 B181:B185">
      <formula1>0</formula1>
      <formula2>1</formula2>
    </dataValidation>
  </dataValidations>
  <printOptions/>
  <pageMargins left="0.75" right="0.75" top="1" bottom="1" header="0.5" footer="0.5"/>
  <pageSetup horizontalDpi="360" verticalDpi="36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118"/>
  <sheetViews>
    <sheetView workbookViewId="0" topLeftCell="A1">
      <selection activeCell="A19" sqref="A19"/>
    </sheetView>
  </sheetViews>
  <sheetFormatPr defaultColWidth="9.140625" defaultRowHeight="12.75"/>
  <cols>
    <col min="1" max="1" width="80.7109375" style="121" customWidth="1"/>
    <col min="2" max="2" width="8.7109375" style="113" customWidth="1"/>
    <col min="3" max="3" width="2.7109375" style="33" customWidth="1"/>
    <col min="4" max="8" width="9.7109375" style="33" customWidth="1"/>
    <col min="9" max="9" width="8.8515625" style="33" customWidth="1"/>
    <col min="10" max="16384" width="9.140625" style="19" customWidth="1"/>
  </cols>
  <sheetData>
    <row r="1" ht="15">
      <c r="A1" s="112" t="s">
        <v>226</v>
      </c>
    </row>
    <row r="2" spans="1:9" s="115" customFormat="1" ht="14.25">
      <c r="A2" s="43" t="s">
        <v>52</v>
      </c>
      <c r="B2" s="114">
        <f>(B3+B37+B102)/3</f>
        <v>0</v>
      </c>
      <c r="C2" s="45"/>
      <c r="D2" s="45"/>
      <c r="E2" s="45"/>
      <c r="F2" s="45"/>
      <c r="G2" s="45"/>
      <c r="H2" s="45"/>
      <c r="I2" s="45"/>
    </row>
    <row r="3" spans="1:2" s="45" customFormat="1" ht="14.25">
      <c r="A3" s="46" t="s">
        <v>227</v>
      </c>
      <c r="B3" s="116">
        <f>(B4+B23+B29)/3</f>
        <v>0</v>
      </c>
    </row>
    <row r="4" spans="1:9" s="69" customFormat="1" ht="29.25" customHeight="1">
      <c r="A4" s="117" t="s">
        <v>228</v>
      </c>
      <c r="B4" s="61">
        <f>(B5+B11+B17)/3</f>
        <v>0</v>
      </c>
      <c r="C4" s="50"/>
      <c r="D4" s="50"/>
      <c r="E4" s="50"/>
      <c r="F4" s="50"/>
      <c r="G4" s="50"/>
      <c r="H4" s="50"/>
      <c r="I4" s="50"/>
    </row>
    <row r="5" spans="1:9" ht="15">
      <c r="A5" s="55" t="s">
        <v>973</v>
      </c>
      <c r="B5" s="20">
        <f>(B6*0.2)+(B7*0.8)</f>
        <v>0</v>
      </c>
      <c r="C5" s="50"/>
      <c r="D5" s="50"/>
      <c r="E5" s="50"/>
      <c r="F5" s="50"/>
      <c r="G5" s="50"/>
      <c r="H5" s="50"/>
      <c r="I5" s="50"/>
    </row>
    <row r="6" spans="1:2" ht="15">
      <c r="A6" s="55" t="s">
        <v>229</v>
      </c>
      <c r="B6" s="132">
        <v>0</v>
      </c>
    </row>
    <row r="7" spans="1:2" ht="15">
      <c r="A7" s="58" t="s">
        <v>230</v>
      </c>
      <c r="B7" s="20">
        <f>SUM(B8:B10)/3</f>
        <v>0</v>
      </c>
    </row>
    <row r="8" spans="1:2" ht="15">
      <c r="A8" s="58" t="s">
        <v>231</v>
      </c>
      <c r="B8" s="132">
        <v>0</v>
      </c>
    </row>
    <row r="9" spans="1:2" ht="15">
      <c r="A9" s="58" t="s">
        <v>232</v>
      </c>
      <c r="B9" s="132">
        <v>0</v>
      </c>
    </row>
    <row r="10" spans="1:2" ht="15">
      <c r="A10" s="58" t="s">
        <v>233</v>
      </c>
      <c r="B10" s="132">
        <v>0</v>
      </c>
    </row>
    <row r="11" spans="1:2" ht="15" hidden="1">
      <c r="A11" s="58"/>
      <c r="B11" s="118">
        <f>(B12*0.2)+(B13*0.8)</f>
        <v>0</v>
      </c>
    </row>
    <row r="12" spans="1:2" ht="30">
      <c r="A12" s="55" t="s">
        <v>234</v>
      </c>
      <c r="B12" s="132">
        <v>0</v>
      </c>
    </row>
    <row r="13" spans="1:2" ht="15">
      <c r="A13" s="58" t="s">
        <v>235</v>
      </c>
      <c r="B13" s="20">
        <f>SUM(B14:B16)/3</f>
        <v>0</v>
      </c>
    </row>
    <row r="14" spans="1:2" ht="15">
      <c r="A14" s="58" t="s">
        <v>236</v>
      </c>
      <c r="B14" s="132">
        <v>0</v>
      </c>
    </row>
    <row r="15" spans="1:2" ht="15">
      <c r="A15" s="58" t="s">
        <v>237</v>
      </c>
      <c r="B15" s="132">
        <v>0</v>
      </c>
    </row>
    <row r="16" spans="1:2" ht="15">
      <c r="A16" s="58" t="s">
        <v>238</v>
      </c>
      <c r="B16" s="132">
        <v>0</v>
      </c>
    </row>
    <row r="17" spans="1:2" ht="15" hidden="1">
      <c r="A17" s="58"/>
      <c r="B17" s="118">
        <f>(B18*0.2)+(B19*0.8)</f>
        <v>0</v>
      </c>
    </row>
    <row r="18" spans="1:2" ht="30">
      <c r="A18" s="55" t="s">
        <v>239</v>
      </c>
      <c r="B18" s="132">
        <v>0</v>
      </c>
    </row>
    <row r="19" spans="1:2" ht="15">
      <c r="A19" s="58" t="s">
        <v>240</v>
      </c>
      <c r="B19" s="20">
        <f>SUM(B20:B22)/3</f>
        <v>0</v>
      </c>
    </row>
    <row r="20" spans="1:2" ht="15">
      <c r="A20" s="58" t="s">
        <v>241</v>
      </c>
      <c r="B20" s="132">
        <v>0</v>
      </c>
    </row>
    <row r="21" spans="1:9" ht="15">
      <c r="A21" s="58" t="s">
        <v>242</v>
      </c>
      <c r="B21" s="132">
        <v>0</v>
      </c>
      <c r="C21" s="50"/>
      <c r="D21" s="50"/>
      <c r="E21" s="50"/>
      <c r="F21" s="50"/>
      <c r="G21" s="50"/>
      <c r="H21" s="50"/>
      <c r="I21" s="50"/>
    </row>
    <row r="22" spans="1:9" ht="15">
      <c r="A22" s="58" t="s">
        <v>243</v>
      </c>
      <c r="B22" s="132">
        <v>0</v>
      </c>
      <c r="C22" s="50"/>
      <c r="D22" s="50"/>
      <c r="E22" s="50"/>
      <c r="F22" s="50"/>
      <c r="G22" s="50"/>
      <c r="H22" s="50"/>
      <c r="I22" s="50"/>
    </row>
    <row r="23" spans="1:9" s="69" customFormat="1" ht="15">
      <c r="A23" s="54" t="s">
        <v>244</v>
      </c>
      <c r="B23" s="119">
        <f>SUM(B25:B28)/4</f>
        <v>0</v>
      </c>
      <c r="C23" s="33"/>
      <c r="D23" s="33"/>
      <c r="E23" s="33"/>
      <c r="F23" s="33"/>
      <c r="G23" s="33"/>
      <c r="H23" s="33"/>
      <c r="I23" s="33"/>
    </row>
    <row r="24" ht="15">
      <c r="A24" s="55" t="s">
        <v>245</v>
      </c>
    </row>
    <row r="25" spans="1:2" ht="15">
      <c r="A25" s="55" t="s">
        <v>246</v>
      </c>
      <c r="B25" s="132">
        <v>0</v>
      </c>
    </row>
    <row r="26" spans="1:2" ht="45">
      <c r="A26" s="55" t="s">
        <v>247</v>
      </c>
      <c r="B26" s="132">
        <v>0</v>
      </c>
    </row>
    <row r="27" spans="1:2" ht="45">
      <c r="A27" s="55" t="s">
        <v>248</v>
      </c>
      <c r="B27" s="132">
        <v>0</v>
      </c>
    </row>
    <row r="28" spans="1:2" ht="29.25" customHeight="1">
      <c r="A28" s="55" t="s">
        <v>249</v>
      </c>
      <c r="B28" s="132">
        <v>0</v>
      </c>
    </row>
    <row r="29" spans="1:9" s="69" customFormat="1" ht="30">
      <c r="A29" s="117" t="s">
        <v>250</v>
      </c>
      <c r="B29" s="120">
        <f>SUM(B31:B35)/5</f>
        <v>0</v>
      </c>
      <c r="C29" s="33"/>
      <c r="D29" s="33"/>
      <c r="E29" s="33"/>
      <c r="F29" s="33"/>
      <c r="G29" s="33"/>
      <c r="H29" s="33"/>
      <c r="I29" s="33"/>
    </row>
    <row r="30" ht="15">
      <c r="A30" s="55" t="s">
        <v>973</v>
      </c>
    </row>
    <row r="31" spans="1:2" ht="15">
      <c r="A31" s="55" t="s">
        <v>251</v>
      </c>
      <c r="B31" s="132">
        <v>0</v>
      </c>
    </row>
    <row r="32" spans="1:2" ht="30">
      <c r="A32" s="55" t="s">
        <v>252</v>
      </c>
      <c r="B32" s="132">
        <v>0</v>
      </c>
    </row>
    <row r="33" spans="1:9" ht="30">
      <c r="A33" s="55" t="s">
        <v>253</v>
      </c>
      <c r="B33" s="132">
        <v>0</v>
      </c>
      <c r="C33" s="50"/>
      <c r="D33" s="50"/>
      <c r="E33" s="50"/>
      <c r="F33" s="50"/>
      <c r="G33" s="50"/>
      <c r="H33" s="50"/>
      <c r="I33" s="50"/>
    </row>
    <row r="34" spans="1:9" ht="30">
      <c r="A34" s="55" t="s">
        <v>254</v>
      </c>
      <c r="B34" s="132">
        <v>0</v>
      </c>
      <c r="C34" s="50"/>
      <c r="D34" s="50"/>
      <c r="E34" s="50"/>
      <c r="F34" s="50"/>
      <c r="G34" s="50"/>
      <c r="H34" s="50"/>
      <c r="I34" s="50"/>
    </row>
    <row r="35" spans="1:2" ht="30">
      <c r="A35" s="55" t="s">
        <v>255</v>
      </c>
      <c r="B35" s="132">
        <v>0</v>
      </c>
    </row>
    <row r="37" spans="1:9" s="73" customFormat="1" ht="14.25">
      <c r="A37" s="46" t="s">
        <v>256</v>
      </c>
      <c r="B37" s="47">
        <f>(B38+B65+B72+B96)/4</f>
        <v>0</v>
      </c>
      <c r="C37" s="33"/>
      <c r="D37" s="33"/>
      <c r="E37" s="33"/>
      <c r="F37" s="33"/>
      <c r="G37" s="33"/>
      <c r="H37" s="33"/>
      <c r="I37" s="33"/>
    </row>
    <row r="38" spans="1:9" s="69" customFormat="1" ht="30" customHeight="1">
      <c r="A38" s="117" t="s">
        <v>257</v>
      </c>
      <c r="B38" s="61">
        <f>(B39+B45+B46+B52+B58+B59)/6</f>
        <v>0</v>
      </c>
      <c r="C38" s="33"/>
      <c r="D38" s="33"/>
      <c r="E38" s="33"/>
      <c r="F38" s="33"/>
      <c r="G38" s="33"/>
      <c r="H38" s="33"/>
      <c r="I38" s="33"/>
    </row>
    <row r="39" spans="1:2" ht="15">
      <c r="A39" s="55" t="s">
        <v>973</v>
      </c>
      <c r="B39" s="20">
        <f>(B40*0.2)+(B41*0.8)</f>
        <v>0</v>
      </c>
    </row>
    <row r="40" spans="1:2" ht="15" customHeight="1">
      <c r="A40" s="55" t="s">
        <v>901</v>
      </c>
      <c r="B40" s="132">
        <v>0</v>
      </c>
    </row>
    <row r="41" spans="1:2" ht="15">
      <c r="A41" s="58" t="s">
        <v>902</v>
      </c>
      <c r="B41" s="30">
        <f>SUM(B42:B44)/3</f>
        <v>0</v>
      </c>
    </row>
    <row r="42" spans="1:2" ht="15">
      <c r="A42" s="58" t="s">
        <v>903</v>
      </c>
      <c r="B42" s="132">
        <v>0</v>
      </c>
    </row>
    <row r="43" spans="1:2" ht="15">
      <c r="A43" s="58" t="s">
        <v>904</v>
      </c>
      <c r="B43" s="132">
        <v>0</v>
      </c>
    </row>
    <row r="44" spans="1:2" ht="15">
      <c r="A44" s="58" t="s">
        <v>905</v>
      </c>
      <c r="B44" s="132">
        <v>0</v>
      </c>
    </row>
    <row r="45" spans="1:2" ht="27.75" customHeight="1">
      <c r="A45" s="55" t="s">
        <v>906</v>
      </c>
      <c r="B45" s="132">
        <v>0</v>
      </c>
    </row>
    <row r="46" spans="1:9" ht="15" hidden="1">
      <c r="A46" s="55"/>
      <c r="B46" s="118">
        <f>(B47*0.2)+(B48*0.8)</f>
        <v>0</v>
      </c>
      <c r="C46" s="50"/>
      <c r="D46" s="50"/>
      <c r="E46" s="50"/>
      <c r="F46" s="50"/>
      <c r="G46" s="50"/>
      <c r="H46" s="50"/>
      <c r="I46" s="50"/>
    </row>
    <row r="47" spans="1:9" ht="15">
      <c r="A47" s="55" t="s">
        <v>907</v>
      </c>
      <c r="B47" s="132">
        <v>0</v>
      </c>
      <c r="C47" s="50"/>
      <c r="D47" s="50"/>
      <c r="E47" s="50"/>
      <c r="F47" s="50"/>
      <c r="G47" s="50"/>
      <c r="H47" s="50"/>
      <c r="I47" s="50"/>
    </row>
    <row r="48" spans="1:2" ht="15">
      <c r="A48" s="58" t="s">
        <v>908</v>
      </c>
      <c r="B48" s="20">
        <f>SUM(B49:B51)/3</f>
        <v>0</v>
      </c>
    </row>
    <row r="49" spans="1:2" ht="15">
      <c r="A49" s="58" t="s">
        <v>909</v>
      </c>
      <c r="B49" s="132">
        <v>0</v>
      </c>
    </row>
    <row r="50" spans="1:2" ht="15">
      <c r="A50" s="58" t="s">
        <v>910</v>
      </c>
      <c r="B50" s="132">
        <v>0</v>
      </c>
    </row>
    <row r="51" spans="1:2" ht="15">
      <c r="A51" s="58" t="s">
        <v>911</v>
      </c>
      <c r="B51" s="132">
        <v>0</v>
      </c>
    </row>
    <row r="52" spans="1:2" ht="15" hidden="1">
      <c r="A52" s="58"/>
      <c r="B52" s="118">
        <f>(B53*0.2)+(B54*0.8)</f>
        <v>0</v>
      </c>
    </row>
    <row r="53" spans="1:2" ht="30">
      <c r="A53" s="55" t="s">
        <v>912</v>
      </c>
      <c r="B53" s="132">
        <v>0</v>
      </c>
    </row>
    <row r="54" spans="1:2" ht="15">
      <c r="A54" s="58" t="s">
        <v>913</v>
      </c>
      <c r="B54" s="20">
        <f>SUM(B55:B57)/3</f>
        <v>0</v>
      </c>
    </row>
    <row r="55" spans="1:2" ht="15">
      <c r="A55" s="58" t="s">
        <v>914</v>
      </c>
      <c r="B55" s="132">
        <v>0</v>
      </c>
    </row>
    <row r="56" spans="1:2" ht="15">
      <c r="A56" s="58" t="s">
        <v>915</v>
      </c>
      <c r="B56" s="132">
        <v>0</v>
      </c>
    </row>
    <row r="57" spans="1:2" ht="15">
      <c r="A57" s="58" t="s">
        <v>916</v>
      </c>
      <c r="B57" s="132">
        <v>0</v>
      </c>
    </row>
    <row r="58" spans="1:2" ht="30">
      <c r="A58" s="55" t="s">
        <v>917</v>
      </c>
      <c r="B58" s="132">
        <v>0</v>
      </c>
    </row>
    <row r="59" spans="1:2" ht="15" hidden="1">
      <c r="A59" s="55"/>
      <c r="B59" s="118">
        <f>(B60*0.2)+(B61*0.8)</f>
        <v>0</v>
      </c>
    </row>
    <row r="60" spans="1:2" ht="29.25" customHeight="1">
      <c r="A60" s="55" t="s">
        <v>918</v>
      </c>
      <c r="B60" s="132">
        <v>0</v>
      </c>
    </row>
    <row r="61" spans="1:2" ht="15">
      <c r="A61" s="58" t="s">
        <v>919</v>
      </c>
      <c r="B61" s="20">
        <f>SUM(B62:B64)/3</f>
        <v>0</v>
      </c>
    </row>
    <row r="62" spans="1:2" ht="15">
      <c r="A62" s="58" t="s">
        <v>920</v>
      </c>
      <c r="B62" s="132">
        <v>0</v>
      </c>
    </row>
    <row r="63" spans="1:9" ht="15">
      <c r="A63" s="58" t="s">
        <v>921</v>
      </c>
      <c r="B63" s="132">
        <v>0</v>
      </c>
      <c r="C63" s="45"/>
      <c r="D63" s="45"/>
      <c r="E63" s="45"/>
      <c r="F63" s="45"/>
      <c r="G63" s="45"/>
      <c r="H63" s="45"/>
      <c r="I63" s="45"/>
    </row>
    <row r="64" spans="1:9" ht="15">
      <c r="A64" s="58" t="s">
        <v>922</v>
      </c>
      <c r="B64" s="132">
        <v>0</v>
      </c>
      <c r="C64" s="50"/>
      <c r="D64" s="50"/>
      <c r="E64" s="50"/>
      <c r="F64" s="50"/>
      <c r="G64" s="50"/>
      <c r="H64" s="50"/>
      <c r="I64" s="50"/>
    </row>
    <row r="65" spans="1:9" s="69" customFormat="1" ht="28.5" customHeight="1">
      <c r="A65" s="117" t="s">
        <v>923</v>
      </c>
      <c r="B65" s="61">
        <f>SUM(B67:B71)/5</f>
        <v>0</v>
      </c>
      <c r="C65" s="33"/>
      <c r="D65" s="33"/>
      <c r="E65" s="33"/>
      <c r="F65" s="33"/>
      <c r="G65" s="33"/>
      <c r="H65" s="33"/>
      <c r="I65" s="33"/>
    </row>
    <row r="66" spans="1:2" ht="15">
      <c r="A66" s="55" t="s">
        <v>924</v>
      </c>
      <c r="B66" s="118"/>
    </row>
    <row r="67" spans="1:2" ht="15">
      <c r="A67" s="55" t="s">
        <v>925</v>
      </c>
      <c r="B67" s="132">
        <v>0</v>
      </c>
    </row>
    <row r="68" spans="1:2" ht="15">
      <c r="A68" s="55" t="s">
        <v>926</v>
      </c>
      <c r="B68" s="132">
        <v>0</v>
      </c>
    </row>
    <row r="69" spans="1:9" ht="15">
      <c r="A69" s="55" t="s">
        <v>927</v>
      </c>
      <c r="B69" s="132">
        <v>0</v>
      </c>
      <c r="C69" s="50"/>
      <c r="D69" s="50"/>
      <c r="E69" s="50"/>
      <c r="F69" s="50"/>
      <c r="G69" s="50"/>
      <c r="H69" s="50"/>
      <c r="I69" s="50"/>
    </row>
    <row r="70" spans="1:2" ht="15">
      <c r="A70" s="55" t="s">
        <v>928</v>
      </c>
      <c r="B70" s="132">
        <v>0</v>
      </c>
    </row>
    <row r="71" spans="1:2" ht="15">
      <c r="A71" s="55" t="s">
        <v>929</v>
      </c>
      <c r="B71" s="132">
        <v>0</v>
      </c>
    </row>
    <row r="72" spans="1:9" s="69" customFormat="1" ht="30">
      <c r="A72" s="117" t="s">
        <v>930</v>
      </c>
      <c r="B72" s="61">
        <f>(B74+B75+B76+B80+B86+B90)/6</f>
        <v>0</v>
      </c>
      <c r="C72" s="33"/>
      <c r="D72" s="33"/>
      <c r="E72" s="33"/>
      <c r="F72" s="33"/>
      <c r="G72" s="33"/>
      <c r="H72" s="33"/>
      <c r="I72" s="33"/>
    </row>
    <row r="73" spans="1:2" ht="15">
      <c r="A73" s="55" t="s">
        <v>81</v>
      </c>
      <c r="B73" s="118"/>
    </row>
    <row r="74" spans="1:2" ht="30">
      <c r="A74" s="55" t="s">
        <v>931</v>
      </c>
      <c r="B74" s="132">
        <v>0</v>
      </c>
    </row>
    <row r="75" spans="1:2" ht="15">
      <c r="A75" s="55" t="s">
        <v>932</v>
      </c>
      <c r="B75" s="132">
        <v>0</v>
      </c>
    </row>
    <row r="76" spans="1:2" ht="15" hidden="1">
      <c r="A76" s="55"/>
      <c r="B76" s="118">
        <f>(B77*0.2)+(B79*0.8)</f>
        <v>0</v>
      </c>
    </row>
    <row r="77" spans="1:9" ht="30">
      <c r="A77" s="55" t="s">
        <v>933</v>
      </c>
      <c r="B77" s="132">
        <v>0</v>
      </c>
      <c r="C77" s="45"/>
      <c r="D77" s="45"/>
      <c r="E77" s="45"/>
      <c r="F77" s="45"/>
      <c r="G77" s="45"/>
      <c r="H77" s="45"/>
      <c r="I77" s="45"/>
    </row>
    <row r="78" spans="1:9" ht="15">
      <c r="A78" s="58" t="s">
        <v>566</v>
      </c>
      <c r="B78" s="118"/>
      <c r="C78" s="50"/>
      <c r="D78" s="50"/>
      <c r="E78" s="50"/>
      <c r="F78" s="50"/>
      <c r="G78" s="50"/>
      <c r="H78" s="50"/>
      <c r="I78" s="50"/>
    </row>
    <row r="79" spans="1:2" ht="15">
      <c r="A79" s="58" t="s">
        <v>934</v>
      </c>
      <c r="B79" s="132">
        <v>0</v>
      </c>
    </row>
    <row r="80" ht="15" hidden="1">
      <c r="B80" s="118">
        <f>(B81*0.2)+(B82*0.8)</f>
        <v>0</v>
      </c>
    </row>
    <row r="81" spans="1:2" ht="30">
      <c r="A81" s="55" t="s">
        <v>935</v>
      </c>
      <c r="B81" s="132">
        <v>0</v>
      </c>
    </row>
    <row r="82" spans="1:2" ht="15">
      <c r="A82" s="58" t="s">
        <v>936</v>
      </c>
      <c r="B82" s="20">
        <f>SUM(B83:B85)/3</f>
        <v>0</v>
      </c>
    </row>
    <row r="83" spans="1:2" ht="15">
      <c r="A83" s="58" t="s">
        <v>937</v>
      </c>
      <c r="B83" s="132">
        <v>0</v>
      </c>
    </row>
    <row r="84" spans="1:2" ht="15">
      <c r="A84" s="58" t="s">
        <v>938</v>
      </c>
      <c r="B84" s="132">
        <v>0</v>
      </c>
    </row>
    <row r="85" spans="1:2" ht="15">
      <c r="A85" s="58" t="s">
        <v>939</v>
      </c>
      <c r="B85" s="132">
        <v>0</v>
      </c>
    </row>
    <row r="86" spans="1:2" ht="15" hidden="1">
      <c r="A86" s="58"/>
      <c r="B86" s="118">
        <f>(B87*0.2)+(B89*0.8)</f>
        <v>0</v>
      </c>
    </row>
    <row r="87" spans="1:9" ht="15">
      <c r="A87" s="55" t="s">
        <v>940</v>
      </c>
      <c r="B87" s="132">
        <v>0</v>
      </c>
      <c r="C87" s="50"/>
      <c r="D87" s="50"/>
      <c r="E87" s="50"/>
      <c r="F87" s="50"/>
      <c r="G87" s="50"/>
      <c r="H87" s="50"/>
      <c r="I87" s="50"/>
    </row>
    <row r="88" spans="1:2" ht="15">
      <c r="A88" s="58" t="s">
        <v>566</v>
      </c>
      <c r="B88" s="118"/>
    </row>
    <row r="89" spans="1:2" ht="14.25" customHeight="1">
      <c r="A89" s="58" t="s">
        <v>941</v>
      </c>
      <c r="B89" s="132">
        <v>0</v>
      </c>
    </row>
    <row r="90" spans="1:2" ht="15" hidden="1">
      <c r="A90" s="58"/>
      <c r="B90" s="118">
        <f>(B91*0.2)+(B92*0.8)</f>
        <v>0</v>
      </c>
    </row>
    <row r="91" spans="1:2" ht="30">
      <c r="A91" s="55" t="s">
        <v>942</v>
      </c>
      <c r="B91" s="132">
        <v>0</v>
      </c>
    </row>
    <row r="92" spans="1:2" ht="15">
      <c r="A92" s="58" t="s">
        <v>943</v>
      </c>
      <c r="B92" s="20">
        <f>SUM(B93:B95)/3</f>
        <v>0</v>
      </c>
    </row>
    <row r="93" spans="1:2" ht="15">
      <c r="A93" s="58" t="s">
        <v>944</v>
      </c>
      <c r="B93" s="132">
        <v>0</v>
      </c>
    </row>
    <row r="94" spans="1:2" ht="15">
      <c r="A94" s="58" t="s">
        <v>945</v>
      </c>
      <c r="B94" s="132">
        <v>0</v>
      </c>
    </row>
    <row r="95" spans="1:2" ht="15">
      <c r="A95" s="58" t="s">
        <v>946</v>
      </c>
      <c r="B95" s="132">
        <v>0</v>
      </c>
    </row>
    <row r="96" spans="1:9" s="69" customFormat="1" ht="15">
      <c r="A96" s="117" t="s">
        <v>947</v>
      </c>
      <c r="B96" s="61">
        <f>SUM(B98:B100)/3</f>
        <v>0</v>
      </c>
      <c r="C96" s="33"/>
      <c r="D96" s="33"/>
      <c r="E96" s="33"/>
      <c r="F96" s="33"/>
      <c r="G96" s="33"/>
      <c r="H96" s="33"/>
      <c r="I96" s="33"/>
    </row>
    <row r="97" spans="1:9" ht="15">
      <c r="A97" s="55" t="s">
        <v>81</v>
      </c>
      <c r="B97" s="118"/>
      <c r="C97" s="60"/>
      <c r="D97" s="60"/>
      <c r="E97" s="60"/>
      <c r="F97" s="60"/>
      <c r="G97" s="60"/>
      <c r="H97" s="60"/>
      <c r="I97" s="60"/>
    </row>
    <row r="98" spans="1:2" ht="15">
      <c r="A98" s="55" t="s">
        <v>948</v>
      </c>
      <c r="B98" s="132">
        <v>0</v>
      </c>
    </row>
    <row r="99" spans="1:2" ht="15">
      <c r="A99" s="55" t="s">
        <v>949</v>
      </c>
      <c r="B99" s="132">
        <v>0</v>
      </c>
    </row>
    <row r="100" spans="1:2" ht="30">
      <c r="A100" s="55" t="s">
        <v>950</v>
      </c>
      <c r="B100" s="132">
        <v>0</v>
      </c>
    </row>
    <row r="102" spans="1:9" s="73" customFormat="1" ht="28.5">
      <c r="A102" s="46" t="s">
        <v>951</v>
      </c>
      <c r="B102" s="47">
        <f>SUM(B103)</f>
        <v>0</v>
      </c>
      <c r="C102" s="33"/>
      <c r="D102" s="33"/>
      <c r="E102" s="33"/>
      <c r="F102" s="33"/>
      <c r="G102" s="33"/>
      <c r="H102" s="33"/>
      <c r="I102" s="33"/>
    </row>
    <row r="103" spans="1:9" s="69" customFormat="1" ht="45">
      <c r="A103" s="117" t="s">
        <v>952</v>
      </c>
      <c r="B103" s="61">
        <f>SUM(B105:B116)/12</f>
        <v>0</v>
      </c>
      <c r="C103" s="33"/>
      <c r="D103" s="33"/>
      <c r="E103" s="33"/>
      <c r="F103" s="33"/>
      <c r="G103" s="33"/>
      <c r="H103" s="33"/>
      <c r="I103" s="33"/>
    </row>
    <row r="104" spans="1:2" ht="15">
      <c r="A104" s="55" t="s">
        <v>953</v>
      </c>
      <c r="B104" s="118"/>
    </row>
    <row r="105" spans="1:2" ht="15" customHeight="1">
      <c r="A105" s="55" t="s">
        <v>954</v>
      </c>
      <c r="B105" s="132">
        <v>0</v>
      </c>
    </row>
    <row r="106" spans="1:2" ht="30">
      <c r="A106" s="55" t="s">
        <v>955</v>
      </c>
      <c r="B106" s="132">
        <v>0</v>
      </c>
    </row>
    <row r="107" spans="1:2" ht="30">
      <c r="A107" s="55" t="s">
        <v>956</v>
      </c>
      <c r="B107" s="132">
        <v>0</v>
      </c>
    </row>
    <row r="108" spans="1:2" ht="15">
      <c r="A108" s="55" t="s">
        <v>957</v>
      </c>
      <c r="B108" s="132">
        <v>0</v>
      </c>
    </row>
    <row r="109" spans="1:2" ht="15">
      <c r="A109" s="55" t="s">
        <v>958</v>
      </c>
      <c r="B109" s="132">
        <v>0</v>
      </c>
    </row>
    <row r="110" spans="1:2" ht="15">
      <c r="A110" s="55" t="s">
        <v>959</v>
      </c>
      <c r="B110" s="132">
        <v>0</v>
      </c>
    </row>
    <row r="111" spans="1:2" ht="15">
      <c r="A111" s="55" t="s">
        <v>960</v>
      </c>
      <c r="B111" s="132">
        <v>0</v>
      </c>
    </row>
    <row r="112" spans="1:9" ht="15">
      <c r="A112" s="55" t="s">
        <v>961</v>
      </c>
      <c r="B112" s="132">
        <v>0</v>
      </c>
      <c r="C112" s="63"/>
      <c r="D112" s="63"/>
      <c r="E112" s="63"/>
      <c r="F112" s="63"/>
      <c r="G112" s="63"/>
      <c r="H112" s="63"/>
      <c r="I112" s="63"/>
    </row>
    <row r="113" spans="1:9" ht="15">
      <c r="A113" s="55" t="s">
        <v>962</v>
      </c>
      <c r="B113" s="132">
        <v>0</v>
      </c>
      <c r="C113" s="50"/>
      <c r="D113" s="50"/>
      <c r="E113" s="50"/>
      <c r="F113" s="50"/>
      <c r="G113" s="50"/>
      <c r="H113" s="50"/>
      <c r="I113" s="50"/>
    </row>
    <row r="114" spans="1:2" ht="15">
      <c r="A114" s="55" t="s">
        <v>963</v>
      </c>
      <c r="B114" s="132">
        <v>0</v>
      </c>
    </row>
    <row r="115" spans="1:2" ht="15">
      <c r="A115" s="55" t="s">
        <v>964</v>
      </c>
      <c r="B115" s="132">
        <v>0</v>
      </c>
    </row>
    <row r="116" spans="1:2" ht="15">
      <c r="A116" s="55" t="s">
        <v>965</v>
      </c>
      <c r="B116" s="132">
        <v>0</v>
      </c>
    </row>
    <row r="118" spans="3:9" ht="15">
      <c r="C118" s="50"/>
      <c r="D118" s="50"/>
      <c r="E118" s="50"/>
      <c r="F118" s="50"/>
      <c r="G118" s="50"/>
      <c r="H118" s="50"/>
      <c r="I118" s="50"/>
    </row>
  </sheetData>
  <sheetProtection password="C1CD" sheet="1" objects="1" scenarios="1"/>
  <dataValidations count="1">
    <dataValidation type="whole" allowBlank="1" showErrorMessage="1" promptTitle="ERROR" prompt="Valor solo puede ser 0 o 1!" errorTitle="ERROR" error="Valor deve ser 0 ou 1!" sqref="B6 B8 B9 B10 B12 B14:B16 B18 B20:B22 B25:B28 B31:B35 B40 B42:B45 B47 B49:B51 B53 B55:B57 B57 B58 B60 B62:B64 B67 B68:B71 B74 B75 B77 B79 B81 B83 B84 B85 B87 B89 B91 B93:B95 B98:B100 B105:B110 B111:B116">
      <formula1>0</formula1>
      <formula2>1</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I200"/>
  <sheetViews>
    <sheetView workbookViewId="0" topLeftCell="A1">
      <selection activeCell="A18" sqref="A18"/>
    </sheetView>
  </sheetViews>
  <sheetFormatPr defaultColWidth="9.140625" defaultRowHeight="12.75"/>
  <cols>
    <col min="1" max="1" width="80.7109375" style="64" customWidth="1"/>
    <col min="2" max="2" width="8.7109375" style="104" customWidth="1"/>
    <col min="3" max="3" width="2.7109375" style="33" customWidth="1"/>
    <col min="4" max="8" width="9.7109375" style="33" customWidth="1"/>
    <col min="9" max="9" width="8.8515625" style="33" customWidth="1"/>
    <col min="10" max="16384" width="9.140625" style="33" customWidth="1"/>
  </cols>
  <sheetData>
    <row r="1" ht="30">
      <c r="A1" s="103" t="s">
        <v>967</v>
      </c>
    </row>
    <row r="2" spans="1:2" s="45" customFormat="1" ht="14.25">
      <c r="A2" s="43" t="s">
        <v>53</v>
      </c>
      <c r="B2" s="66">
        <f>(B3+B36+B76+B162+B178)/5</f>
        <v>0</v>
      </c>
    </row>
    <row r="3" spans="1:2" s="45" customFormat="1" ht="14.25">
      <c r="A3" s="46" t="s">
        <v>968</v>
      </c>
      <c r="B3" s="105">
        <f>(B4+B21+B29)/3</f>
        <v>0</v>
      </c>
    </row>
    <row r="4" spans="1:2" s="50" customFormat="1" ht="30">
      <c r="A4" s="54" t="s">
        <v>969</v>
      </c>
      <c r="B4" s="68">
        <f>(B6+B7)/2</f>
        <v>0</v>
      </c>
    </row>
    <row r="5" spans="1:9" ht="15">
      <c r="A5" s="55" t="s">
        <v>81</v>
      </c>
      <c r="B5" s="32"/>
      <c r="C5" s="50"/>
      <c r="D5" s="50"/>
      <c r="E5" s="50"/>
      <c r="F5" s="50"/>
      <c r="G5" s="50"/>
      <c r="H5" s="50"/>
      <c r="I5" s="50"/>
    </row>
    <row r="6" spans="1:2" ht="30">
      <c r="A6" s="55" t="s">
        <v>970</v>
      </c>
      <c r="B6" s="132">
        <v>0</v>
      </c>
    </row>
    <row r="7" spans="1:2" ht="15" hidden="1">
      <c r="A7" s="55"/>
      <c r="B7" s="70">
        <f>(B8*0.2)+(B9*0.8)</f>
        <v>0</v>
      </c>
    </row>
    <row r="8" spans="1:2" ht="30">
      <c r="A8" s="55" t="s">
        <v>440</v>
      </c>
      <c r="B8" s="132">
        <v>0</v>
      </c>
    </row>
    <row r="9" spans="1:2" ht="15">
      <c r="A9" s="58" t="s">
        <v>566</v>
      </c>
      <c r="B9" s="25">
        <f>(B10+B11+B12+B13+B14+B15+B16+B20)/8</f>
        <v>0</v>
      </c>
    </row>
    <row r="10" spans="1:2" ht="15">
      <c r="A10" s="58" t="s">
        <v>441</v>
      </c>
      <c r="B10" s="132">
        <v>0</v>
      </c>
    </row>
    <row r="11" spans="1:2" ht="30">
      <c r="A11" s="58" t="s">
        <v>442</v>
      </c>
      <c r="B11" s="132">
        <v>0</v>
      </c>
    </row>
    <row r="12" spans="1:2" ht="30">
      <c r="A12" s="58" t="s">
        <v>443</v>
      </c>
      <c r="B12" s="132">
        <v>0</v>
      </c>
    </row>
    <row r="13" spans="1:2" ht="30">
      <c r="A13" s="58" t="s">
        <v>444</v>
      </c>
      <c r="B13" s="132">
        <v>0</v>
      </c>
    </row>
    <row r="14" spans="1:2" ht="30">
      <c r="A14" s="58" t="s">
        <v>445</v>
      </c>
      <c r="B14" s="132">
        <v>0</v>
      </c>
    </row>
    <row r="15" spans="1:2" ht="30">
      <c r="A15" s="58" t="s">
        <v>446</v>
      </c>
      <c r="B15" s="132">
        <v>0</v>
      </c>
    </row>
    <row r="16" spans="1:2" ht="15" hidden="1">
      <c r="A16" s="58"/>
      <c r="B16" s="70">
        <f>(B17*0.2)+(B19*0.8)</f>
        <v>0</v>
      </c>
    </row>
    <row r="17" spans="1:2" ht="30">
      <c r="A17" s="58" t="s">
        <v>447</v>
      </c>
      <c r="B17" s="132">
        <v>0</v>
      </c>
    </row>
    <row r="18" spans="1:2" ht="15">
      <c r="A18" s="106" t="s">
        <v>566</v>
      </c>
      <c r="B18" s="32"/>
    </row>
    <row r="19" spans="1:2" ht="30">
      <c r="A19" s="106" t="s">
        <v>448</v>
      </c>
      <c r="B19" s="132">
        <v>0</v>
      </c>
    </row>
    <row r="20" spans="1:2" ht="30">
      <c r="A20" s="58" t="s">
        <v>449</v>
      </c>
      <c r="B20" s="132">
        <v>0</v>
      </c>
    </row>
    <row r="21" spans="1:9" s="107" customFormat="1" ht="16.5" customHeight="1">
      <c r="A21" s="48" t="s">
        <v>450</v>
      </c>
      <c r="B21" s="68">
        <f>SUM(B22)</f>
        <v>0</v>
      </c>
      <c r="C21" s="50"/>
      <c r="D21" s="50"/>
      <c r="E21" s="50"/>
      <c r="F21" s="50"/>
      <c r="G21" s="50"/>
      <c r="H21" s="50"/>
      <c r="I21" s="50"/>
    </row>
    <row r="22" spans="1:9" ht="15">
      <c r="A22" s="55" t="s">
        <v>973</v>
      </c>
      <c r="B22" s="25">
        <f>(B23*0.2)+(B24*0.8)</f>
        <v>0</v>
      </c>
      <c r="C22" s="50"/>
      <c r="D22" s="50"/>
      <c r="E22" s="50"/>
      <c r="F22" s="50"/>
      <c r="G22" s="50"/>
      <c r="H22" s="50"/>
      <c r="I22" s="50"/>
    </row>
    <row r="23" spans="1:2" ht="30">
      <c r="A23" s="55" t="s">
        <v>451</v>
      </c>
      <c r="B23" s="132">
        <v>0</v>
      </c>
    </row>
    <row r="24" spans="1:2" ht="15">
      <c r="A24" s="58" t="s">
        <v>452</v>
      </c>
      <c r="B24" s="25">
        <f>SUM(B25:B28)/4</f>
        <v>0</v>
      </c>
    </row>
    <row r="25" spans="1:2" ht="30">
      <c r="A25" s="58" t="s">
        <v>453</v>
      </c>
      <c r="B25" s="132">
        <v>0</v>
      </c>
    </row>
    <row r="26" spans="1:2" ht="30">
      <c r="A26" s="58" t="s">
        <v>454</v>
      </c>
      <c r="B26" s="132">
        <v>0</v>
      </c>
    </row>
    <row r="27" spans="1:2" ht="15">
      <c r="A27" s="58" t="s">
        <v>455</v>
      </c>
      <c r="B27" s="132">
        <v>0</v>
      </c>
    </row>
    <row r="28" spans="1:2" ht="15">
      <c r="A28" s="58" t="s">
        <v>456</v>
      </c>
      <c r="B28" s="132">
        <v>0</v>
      </c>
    </row>
    <row r="29" spans="1:9" s="107" customFormat="1" ht="45">
      <c r="A29" s="48" t="s">
        <v>457</v>
      </c>
      <c r="B29" s="68">
        <f>SUM(B31:B34)/4</f>
        <v>0</v>
      </c>
      <c r="C29" s="33"/>
      <c r="D29" s="33"/>
      <c r="E29" s="33"/>
      <c r="F29" s="33"/>
      <c r="G29" s="33"/>
      <c r="H29" s="33"/>
      <c r="I29" s="33"/>
    </row>
    <row r="30" spans="1:2" ht="15">
      <c r="A30" s="55" t="s">
        <v>973</v>
      </c>
      <c r="B30" s="70"/>
    </row>
    <row r="31" spans="1:2" ht="15">
      <c r="A31" s="55" t="s">
        <v>458</v>
      </c>
      <c r="B31" s="132">
        <v>0</v>
      </c>
    </row>
    <row r="32" spans="1:2" ht="15">
      <c r="A32" s="55" t="s">
        <v>459</v>
      </c>
      <c r="B32" s="132">
        <v>0</v>
      </c>
    </row>
    <row r="33" spans="1:9" ht="45">
      <c r="A33" s="55" t="s">
        <v>460</v>
      </c>
      <c r="B33" s="132">
        <v>0</v>
      </c>
      <c r="C33" s="50"/>
      <c r="D33" s="50"/>
      <c r="E33" s="50"/>
      <c r="F33" s="50"/>
      <c r="G33" s="50"/>
      <c r="H33" s="50"/>
      <c r="I33" s="50"/>
    </row>
    <row r="34" spans="1:9" ht="30">
      <c r="A34" s="55" t="s">
        <v>461</v>
      </c>
      <c r="B34" s="132">
        <v>0</v>
      </c>
      <c r="C34" s="50"/>
      <c r="D34" s="50"/>
      <c r="E34" s="50"/>
      <c r="F34" s="50"/>
      <c r="G34" s="50"/>
      <c r="H34" s="50"/>
      <c r="I34" s="50"/>
    </row>
    <row r="35" ht="15">
      <c r="B35" s="32"/>
    </row>
    <row r="36" spans="1:9" s="73" customFormat="1" ht="14.25">
      <c r="A36" s="46" t="s">
        <v>462</v>
      </c>
      <c r="B36" s="105">
        <f>(B37+B44+B64)/3</f>
        <v>0</v>
      </c>
      <c r="C36" s="33"/>
      <c r="D36" s="33"/>
      <c r="E36" s="33"/>
      <c r="F36" s="33"/>
      <c r="G36" s="33"/>
      <c r="H36" s="33"/>
      <c r="I36" s="33"/>
    </row>
    <row r="37" spans="1:9" s="50" customFormat="1" ht="30">
      <c r="A37" s="54" t="s">
        <v>463</v>
      </c>
      <c r="B37" s="68">
        <f>SUM(B39:B43)/5</f>
        <v>0</v>
      </c>
      <c r="C37" s="33"/>
      <c r="D37" s="33"/>
      <c r="E37" s="33"/>
      <c r="F37" s="33"/>
      <c r="G37" s="33"/>
      <c r="H37" s="33"/>
      <c r="I37" s="33"/>
    </row>
    <row r="38" spans="1:2" ht="15">
      <c r="A38" s="55" t="s">
        <v>973</v>
      </c>
      <c r="B38" s="32"/>
    </row>
    <row r="39" spans="1:2" ht="30">
      <c r="A39" s="55" t="s">
        <v>464</v>
      </c>
      <c r="B39" s="132">
        <v>0</v>
      </c>
    </row>
    <row r="40" spans="1:2" ht="16.5" customHeight="1">
      <c r="A40" s="55" t="s">
        <v>465</v>
      </c>
      <c r="B40" s="132">
        <v>0</v>
      </c>
    </row>
    <row r="41" spans="1:2" ht="15">
      <c r="A41" s="55" t="s">
        <v>466</v>
      </c>
      <c r="B41" s="132">
        <v>0</v>
      </c>
    </row>
    <row r="42" spans="1:2" ht="30" customHeight="1">
      <c r="A42" s="55" t="s">
        <v>467</v>
      </c>
      <c r="B42" s="132">
        <v>0</v>
      </c>
    </row>
    <row r="43" spans="1:2" ht="30">
      <c r="A43" s="55" t="s">
        <v>468</v>
      </c>
      <c r="B43" s="132">
        <v>0</v>
      </c>
    </row>
    <row r="44" spans="1:9" s="50" customFormat="1" ht="30">
      <c r="A44" s="54" t="s">
        <v>469</v>
      </c>
      <c r="B44" s="68">
        <f>(B46+B47+B48+B49+B50+B60)/6</f>
        <v>0</v>
      </c>
      <c r="C44" s="33"/>
      <c r="D44" s="33"/>
      <c r="E44" s="33"/>
      <c r="F44" s="33"/>
      <c r="G44" s="33"/>
      <c r="H44" s="33"/>
      <c r="I44" s="33"/>
    </row>
    <row r="45" spans="1:9" ht="15">
      <c r="A45" s="55" t="s">
        <v>470</v>
      </c>
      <c r="B45" s="70"/>
      <c r="C45" s="50"/>
      <c r="D45" s="50"/>
      <c r="E45" s="50"/>
      <c r="F45" s="50"/>
      <c r="G45" s="50"/>
      <c r="H45" s="50"/>
      <c r="I45" s="50"/>
    </row>
    <row r="46" spans="1:9" ht="30">
      <c r="A46" s="55" t="s">
        <v>471</v>
      </c>
      <c r="B46" s="132">
        <v>0</v>
      </c>
      <c r="C46" s="50"/>
      <c r="D46" s="50"/>
      <c r="E46" s="50"/>
      <c r="F46" s="50"/>
      <c r="G46" s="50"/>
      <c r="H46" s="50"/>
      <c r="I46" s="50"/>
    </row>
    <row r="47" spans="1:2" ht="30">
      <c r="A47" s="55" t="s">
        <v>472</v>
      </c>
      <c r="B47" s="132">
        <v>0</v>
      </c>
    </row>
    <row r="48" spans="1:2" ht="30">
      <c r="A48" s="55" t="s">
        <v>473</v>
      </c>
      <c r="B48" s="132">
        <v>0</v>
      </c>
    </row>
    <row r="49" spans="1:2" ht="30">
      <c r="A49" s="55" t="s">
        <v>474</v>
      </c>
      <c r="B49" s="132">
        <v>0</v>
      </c>
    </row>
    <row r="50" spans="1:2" ht="15" hidden="1">
      <c r="A50" s="55"/>
      <c r="B50" s="70">
        <f>(B51*0.2)+(B52*0.8)</f>
        <v>0</v>
      </c>
    </row>
    <row r="51" spans="1:2" ht="30">
      <c r="A51" s="55" t="s">
        <v>475</v>
      </c>
      <c r="B51" s="132">
        <v>0</v>
      </c>
    </row>
    <row r="52" spans="1:2" ht="15">
      <c r="A52" s="58" t="s">
        <v>476</v>
      </c>
      <c r="B52" s="25">
        <f>SUM(B53:B59)/7</f>
        <v>0</v>
      </c>
    </row>
    <row r="53" spans="1:2" ht="15">
      <c r="A53" s="58" t="s">
        <v>477</v>
      </c>
      <c r="B53" s="132">
        <v>0</v>
      </c>
    </row>
    <row r="54" spans="1:2" ht="15">
      <c r="A54" s="58" t="s">
        <v>478</v>
      </c>
      <c r="B54" s="132">
        <v>0</v>
      </c>
    </row>
    <row r="55" spans="1:2" ht="15">
      <c r="A55" s="58" t="s">
        <v>479</v>
      </c>
      <c r="B55" s="132">
        <v>0</v>
      </c>
    </row>
    <row r="56" spans="1:9" ht="15">
      <c r="A56" s="58" t="s">
        <v>480</v>
      </c>
      <c r="B56" s="132">
        <v>0</v>
      </c>
      <c r="C56" s="45"/>
      <c r="D56" s="45"/>
      <c r="E56" s="45"/>
      <c r="F56" s="45"/>
      <c r="G56" s="45"/>
      <c r="H56" s="45"/>
      <c r="I56" s="45"/>
    </row>
    <row r="57" spans="1:9" ht="15">
      <c r="A57" s="58" t="s">
        <v>481</v>
      </c>
      <c r="B57" s="132">
        <v>0</v>
      </c>
      <c r="C57" s="50"/>
      <c r="D57" s="50"/>
      <c r="E57" s="50"/>
      <c r="F57" s="50"/>
      <c r="G57" s="50"/>
      <c r="H57" s="50"/>
      <c r="I57" s="50"/>
    </row>
    <row r="58" spans="1:2" ht="15">
      <c r="A58" s="58" t="s">
        <v>482</v>
      </c>
      <c r="B58" s="132">
        <v>0</v>
      </c>
    </row>
    <row r="59" spans="1:2" ht="15">
      <c r="A59" s="58" t="s">
        <v>483</v>
      </c>
      <c r="B59" s="132">
        <v>0</v>
      </c>
    </row>
    <row r="60" spans="1:2" ht="15" hidden="1">
      <c r="A60" s="58"/>
      <c r="B60" s="70">
        <f>(B61*0.2)+(B63*0.8)</f>
        <v>0</v>
      </c>
    </row>
    <row r="61" spans="1:2" ht="30">
      <c r="A61" s="55" t="s">
        <v>484</v>
      </c>
      <c r="B61" s="132">
        <v>0</v>
      </c>
    </row>
    <row r="62" spans="1:9" ht="15">
      <c r="A62" s="58" t="s">
        <v>566</v>
      </c>
      <c r="B62" s="70"/>
      <c r="C62" s="50"/>
      <c r="D62" s="50"/>
      <c r="E62" s="50"/>
      <c r="F62" s="50"/>
      <c r="G62" s="50"/>
      <c r="H62" s="50"/>
      <c r="I62" s="50"/>
    </row>
    <row r="63" spans="1:2" ht="30">
      <c r="A63" s="58" t="s">
        <v>485</v>
      </c>
      <c r="B63" s="132">
        <v>0</v>
      </c>
    </row>
    <row r="64" spans="1:9" s="50" customFormat="1" ht="30">
      <c r="A64" s="54" t="s">
        <v>486</v>
      </c>
      <c r="B64" s="68">
        <f>(B66+B67+B68)/3</f>
        <v>0</v>
      </c>
      <c r="C64" s="33"/>
      <c r="D64" s="33"/>
      <c r="E64" s="33"/>
      <c r="F64" s="33"/>
      <c r="G64" s="33"/>
      <c r="H64" s="33"/>
      <c r="I64" s="33"/>
    </row>
    <row r="65" spans="1:2" ht="15">
      <c r="A65" s="55" t="s">
        <v>81</v>
      </c>
      <c r="B65" s="70"/>
    </row>
    <row r="66" spans="1:2" ht="30">
      <c r="A66" s="55" t="s">
        <v>487</v>
      </c>
      <c r="B66" s="132">
        <v>0</v>
      </c>
    </row>
    <row r="67" spans="1:2" ht="15">
      <c r="A67" s="55" t="s">
        <v>488</v>
      </c>
      <c r="B67" s="132">
        <v>0</v>
      </c>
    </row>
    <row r="68" spans="1:2" ht="15" hidden="1">
      <c r="A68" s="55"/>
      <c r="B68" s="70">
        <f>(B69*0.2)+(B70*0.8)</f>
        <v>0</v>
      </c>
    </row>
    <row r="69" spans="1:2" ht="30">
      <c r="A69" s="55" t="s">
        <v>489</v>
      </c>
      <c r="B69" s="132">
        <v>0</v>
      </c>
    </row>
    <row r="70" spans="1:9" ht="15">
      <c r="A70" s="58" t="s">
        <v>490</v>
      </c>
      <c r="B70" s="25">
        <f>SUM(B71:B74)/4</f>
        <v>0</v>
      </c>
      <c r="C70" s="45"/>
      <c r="D70" s="45"/>
      <c r="E70" s="45"/>
      <c r="F70" s="45"/>
      <c r="G70" s="45"/>
      <c r="H70" s="45"/>
      <c r="I70" s="45"/>
    </row>
    <row r="71" spans="1:9" ht="15">
      <c r="A71" s="58" t="s">
        <v>491</v>
      </c>
      <c r="B71" s="132">
        <v>0</v>
      </c>
      <c r="C71" s="50"/>
      <c r="D71" s="50"/>
      <c r="E71" s="50"/>
      <c r="F71" s="50"/>
      <c r="G71" s="50"/>
      <c r="H71" s="50"/>
      <c r="I71" s="50"/>
    </row>
    <row r="72" spans="1:2" ht="15">
      <c r="A72" s="58" t="s">
        <v>492</v>
      </c>
      <c r="B72" s="132">
        <v>0</v>
      </c>
    </row>
    <row r="73" spans="1:2" ht="16.5" customHeight="1">
      <c r="A73" s="58" t="s">
        <v>493</v>
      </c>
      <c r="B73" s="132">
        <v>0</v>
      </c>
    </row>
    <row r="74" spans="1:2" ht="15">
      <c r="A74" s="58" t="s">
        <v>494</v>
      </c>
      <c r="B74" s="132">
        <v>0</v>
      </c>
    </row>
    <row r="75" ht="15">
      <c r="B75" s="32"/>
    </row>
    <row r="76" spans="1:9" s="73" customFormat="1" ht="28.5">
      <c r="A76" s="46" t="s">
        <v>495</v>
      </c>
      <c r="B76" s="105">
        <f>(B77+B90+B117+B134+B152)/5</f>
        <v>0</v>
      </c>
      <c r="C76" s="33"/>
      <c r="D76" s="33"/>
      <c r="E76" s="33"/>
      <c r="F76" s="33"/>
      <c r="G76" s="33"/>
      <c r="H76" s="33"/>
      <c r="I76" s="33"/>
    </row>
    <row r="77" spans="1:9" s="50" customFormat="1" ht="30">
      <c r="A77" s="54" t="s">
        <v>496</v>
      </c>
      <c r="B77" s="68">
        <f>(B78+B88+B89)/3</f>
        <v>0</v>
      </c>
      <c r="C77" s="33"/>
      <c r="D77" s="33"/>
      <c r="E77" s="33"/>
      <c r="F77" s="33"/>
      <c r="G77" s="33"/>
      <c r="H77" s="33"/>
      <c r="I77" s="33"/>
    </row>
    <row r="78" spans="1:2" ht="15">
      <c r="A78" s="55" t="s">
        <v>81</v>
      </c>
      <c r="B78" s="25">
        <f>(B79*0.2)+(B80*0.8)</f>
        <v>0</v>
      </c>
    </row>
    <row r="79" spans="1:2" ht="30">
      <c r="A79" s="55" t="s">
        <v>497</v>
      </c>
      <c r="B79" s="132">
        <v>0</v>
      </c>
    </row>
    <row r="80" spans="1:9" ht="15">
      <c r="A80" s="58" t="s">
        <v>498</v>
      </c>
      <c r="B80" s="25">
        <f>SUM(B81:B86)/6</f>
        <v>0</v>
      </c>
      <c r="C80" s="50"/>
      <c r="D80" s="50"/>
      <c r="E80" s="50"/>
      <c r="F80" s="50"/>
      <c r="G80" s="50"/>
      <c r="H80" s="50"/>
      <c r="I80" s="50"/>
    </row>
    <row r="81" spans="1:2" ht="15">
      <c r="A81" s="58" t="s">
        <v>499</v>
      </c>
      <c r="B81" s="132">
        <v>0</v>
      </c>
    </row>
    <row r="82" spans="1:2" ht="15">
      <c r="A82" s="58" t="s">
        <v>500</v>
      </c>
      <c r="B82" s="132">
        <v>0</v>
      </c>
    </row>
    <row r="83" spans="1:2" ht="15">
      <c r="A83" s="58" t="s">
        <v>501</v>
      </c>
      <c r="B83" s="132">
        <v>0</v>
      </c>
    </row>
    <row r="84" spans="1:2" ht="15">
      <c r="A84" s="58" t="s">
        <v>502</v>
      </c>
      <c r="B84" s="132">
        <v>0</v>
      </c>
    </row>
    <row r="85" spans="1:2" ht="15">
      <c r="A85" s="58" t="s">
        <v>503</v>
      </c>
      <c r="B85" s="132">
        <v>0</v>
      </c>
    </row>
    <row r="86" spans="1:2" ht="15">
      <c r="A86" s="58" t="s">
        <v>504</v>
      </c>
      <c r="B86" s="132">
        <v>0</v>
      </c>
    </row>
    <row r="87" spans="1:2" ht="15" hidden="1">
      <c r="A87" s="58"/>
      <c r="B87" s="132"/>
    </row>
    <row r="88" spans="1:2" ht="30">
      <c r="A88" s="55" t="s">
        <v>505</v>
      </c>
      <c r="B88" s="132">
        <v>0</v>
      </c>
    </row>
    <row r="89" spans="1:2" ht="30">
      <c r="A89" s="55" t="s">
        <v>506</v>
      </c>
      <c r="B89" s="132">
        <v>0</v>
      </c>
    </row>
    <row r="90" spans="1:9" s="50" customFormat="1" ht="30">
      <c r="A90" s="54" t="s">
        <v>507</v>
      </c>
      <c r="B90" s="68">
        <f>(B91+B108+B109+B110+B116)/5</f>
        <v>0</v>
      </c>
      <c r="C90" s="33"/>
      <c r="D90" s="33"/>
      <c r="E90" s="33"/>
      <c r="F90" s="33"/>
      <c r="G90" s="33"/>
      <c r="H90" s="33"/>
      <c r="I90" s="33"/>
    </row>
    <row r="91" spans="1:9" ht="15">
      <c r="A91" s="55" t="s">
        <v>81</v>
      </c>
      <c r="B91" s="25">
        <f>(B92*0.2)+(B93*0.8)</f>
        <v>0</v>
      </c>
      <c r="C91" s="60"/>
      <c r="D91" s="60"/>
      <c r="E91" s="60"/>
      <c r="F91" s="60"/>
      <c r="G91" s="60"/>
      <c r="H91" s="60"/>
      <c r="I91" s="60"/>
    </row>
    <row r="92" spans="1:2" ht="30">
      <c r="A92" s="55" t="s">
        <v>508</v>
      </c>
      <c r="B92" s="132">
        <v>0</v>
      </c>
    </row>
    <row r="93" spans="1:2" ht="15">
      <c r="A93" s="58" t="s">
        <v>1117</v>
      </c>
      <c r="B93" s="25">
        <f>(B94+B95+B102+B103+B104)/5</f>
        <v>0</v>
      </c>
    </row>
    <row r="94" spans="1:2" ht="30">
      <c r="A94" s="58" t="s">
        <v>509</v>
      </c>
      <c r="B94" s="132">
        <v>0</v>
      </c>
    </row>
    <row r="95" spans="1:2" ht="15" hidden="1">
      <c r="A95" s="58"/>
      <c r="B95" s="70">
        <f>(B96*0.2)+(B97*0.8)</f>
        <v>0</v>
      </c>
    </row>
    <row r="96" spans="1:2" ht="45">
      <c r="A96" s="58" t="s">
        <v>510</v>
      </c>
      <c r="B96" s="132">
        <v>0</v>
      </c>
    </row>
    <row r="97" spans="1:2" ht="15" customHeight="1">
      <c r="A97" s="106" t="s">
        <v>511</v>
      </c>
      <c r="B97" s="25">
        <f>SUM(B98:B101)/4</f>
        <v>0</v>
      </c>
    </row>
    <row r="98" spans="1:2" ht="15">
      <c r="A98" s="106" t="s">
        <v>512</v>
      </c>
      <c r="B98" s="132">
        <v>0</v>
      </c>
    </row>
    <row r="99" spans="1:2" ht="15">
      <c r="A99" s="106" t="s">
        <v>513</v>
      </c>
      <c r="B99" s="132">
        <v>0</v>
      </c>
    </row>
    <row r="100" spans="1:2" ht="15">
      <c r="A100" s="106" t="s">
        <v>514</v>
      </c>
      <c r="B100" s="132">
        <v>0</v>
      </c>
    </row>
    <row r="101" spans="1:2" ht="15">
      <c r="A101" s="106" t="s">
        <v>515</v>
      </c>
      <c r="B101" s="132">
        <v>0</v>
      </c>
    </row>
    <row r="102" spans="1:2" ht="30">
      <c r="A102" s="58" t="s">
        <v>516</v>
      </c>
      <c r="B102" s="132">
        <v>0</v>
      </c>
    </row>
    <row r="103" spans="1:2" ht="30">
      <c r="A103" s="58" t="s">
        <v>517</v>
      </c>
      <c r="B103" s="132">
        <v>0</v>
      </c>
    </row>
    <row r="104" spans="1:2" ht="15" hidden="1">
      <c r="A104" s="58"/>
      <c r="B104" s="70">
        <f>(B105*0.2)+(B107*0.8)</f>
        <v>0</v>
      </c>
    </row>
    <row r="105" spans="1:2" ht="30">
      <c r="A105" s="58" t="s">
        <v>518</v>
      </c>
      <c r="B105" s="132">
        <v>0</v>
      </c>
    </row>
    <row r="106" spans="1:9" ht="15">
      <c r="A106" s="106" t="s">
        <v>566</v>
      </c>
      <c r="B106" s="25"/>
      <c r="C106" s="63"/>
      <c r="D106" s="63"/>
      <c r="E106" s="63"/>
      <c r="F106" s="63"/>
      <c r="G106" s="63"/>
      <c r="H106" s="63"/>
      <c r="I106" s="63"/>
    </row>
    <row r="107" spans="1:9" ht="15">
      <c r="A107" s="106" t="s">
        <v>519</v>
      </c>
      <c r="B107" s="132">
        <v>0</v>
      </c>
      <c r="C107" s="50"/>
      <c r="D107" s="50"/>
      <c r="E107" s="50"/>
      <c r="F107" s="50"/>
      <c r="G107" s="50"/>
      <c r="H107" s="50"/>
      <c r="I107" s="50"/>
    </row>
    <row r="108" spans="1:2" ht="30">
      <c r="A108" s="55" t="s">
        <v>520</v>
      </c>
      <c r="B108" s="132">
        <v>0</v>
      </c>
    </row>
    <row r="109" spans="1:9" ht="30">
      <c r="A109" s="55" t="s">
        <v>521</v>
      </c>
      <c r="B109" s="132">
        <v>0</v>
      </c>
      <c r="C109" s="50"/>
      <c r="D109" s="50"/>
      <c r="E109" s="50"/>
      <c r="F109" s="50"/>
      <c r="G109" s="50"/>
      <c r="H109" s="50"/>
      <c r="I109" s="50"/>
    </row>
    <row r="110" spans="1:2" ht="15" hidden="1">
      <c r="A110" s="55"/>
      <c r="B110" s="70">
        <f>(B111*0.2)+(B112*0.8)</f>
        <v>0</v>
      </c>
    </row>
    <row r="111" spans="1:2" ht="30">
      <c r="A111" s="55" t="s">
        <v>522</v>
      </c>
      <c r="B111" s="132">
        <v>0</v>
      </c>
    </row>
    <row r="112" spans="1:2" ht="15">
      <c r="A112" s="58" t="s">
        <v>523</v>
      </c>
      <c r="B112" s="25">
        <f>SUM(B113:B115)/3</f>
        <v>0</v>
      </c>
    </row>
    <row r="113" spans="1:2" ht="30">
      <c r="A113" s="58" t="s">
        <v>524</v>
      </c>
      <c r="B113" s="132">
        <v>0</v>
      </c>
    </row>
    <row r="114" spans="1:2" ht="30">
      <c r="A114" s="58" t="s">
        <v>525</v>
      </c>
      <c r="B114" s="132">
        <v>0</v>
      </c>
    </row>
    <row r="115" spans="1:2" ht="15">
      <c r="A115" s="58" t="s">
        <v>526</v>
      </c>
      <c r="B115" s="132">
        <v>0</v>
      </c>
    </row>
    <row r="116" spans="1:2" ht="30">
      <c r="A116" s="55" t="s">
        <v>527</v>
      </c>
      <c r="B116" s="132">
        <v>0</v>
      </c>
    </row>
    <row r="117" spans="1:9" s="50" customFormat="1" ht="15">
      <c r="A117" s="54" t="s">
        <v>528</v>
      </c>
      <c r="B117" s="68">
        <f>(B119+B120)/2</f>
        <v>0</v>
      </c>
      <c r="C117" s="33"/>
      <c r="D117" s="33"/>
      <c r="E117" s="33"/>
      <c r="F117" s="33"/>
      <c r="G117" s="33"/>
      <c r="H117" s="33"/>
      <c r="I117" s="33"/>
    </row>
    <row r="118" spans="1:2" ht="15">
      <c r="A118" s="55" t="s">
        <v>529</v>
      </c>
      <c r="B118" s="70"/>
    </row>
    <row r="119" spans="1:2" ht="30">
      <c r="A119" s="55" t="s">
        <v>530</v>
      </c>
      <c r="B119" s="132">
        <v>0</v>
      </c>
    </row>
    <row r="120" spans="1:2" ht="15" hidden="1">
      <c r="A120" s="55"/>
      <c r="B120" s="70">
        <f>(B121*0.2)+(B122*0.8)</f>
        <v>0</v>
      </c>
    </row>
    <row r="121" spans="1:2" ht="15.75" customHeight="1">
      <c r="A121" s="55" t="s">
        <v>531</v>
      </c>
      <c r="B121" s="132">
        <v>0</v>
      </c>
    </row>
    <row r="122" spans="1:2" ht="15">
      <c r="A122" s="58" t="s">
        <v>566</v>
      </c>
      <c r="B122" s="25">
        <f>(B123+B133)/2</f>
        <v>0</v>
      </c>
    </row>
    <row r="123" spans="1:2" ht="15" hidden="1">
      <c r="A123" s="58"/>
      <c r="B123" s="25">
        <f>(B124*0.2)+(B125*0.8)</f>
        <v>0</v>
      </c>
    </row>
    <row r="124" spans="1:2" ht="15">
      <c r="A124" s="58" t="s">
        <v>532</v>
      </c>
      <c r="B124" s="132">
        <v>0</v>
      </c>
    </row>
    <row r="125" spans="1:9" s="108" customFormat="1" ht="15">
      <c r="A125" s="106" t="s">
        <v>533</v>
      </c>
      <c r="B125" s="25">
        <f>SUM(B126:B132)/7</f>
        <v>0</v>
      </c>
      <c r="C125" s="33"/>
      <c r="D125" s="33"/>
      <c r="E125" s="33"/>
      <c r="F125" s="33"/>
      <c r="G125" s="33"/>
      <c r="H125" s="33"/>
      <c r="I125" s="33"/>
    </row>
    <row r="126" spans="1:9" s="108" customFormat="1" ht="15">
      <c r="A126" s="106" t="s">
        <v>534</v>
      </c>
      <c r="B126" s="132">
        <v>0</v>
      </c>
      <c r="C126" s="33"/>
      <c r="D126" s="33"/>
      <c r="E126" s="33"/>
      <c r="F126" s="33"/>
      <c r="G126" s="33"/>
      <c r="H126" s="33"/>
      <c r="I126" s="33"/>
    </row>
    <row r="127" spans="1:9" s="108" customFormat="1" ht="15">
      <c r="A127" s="106" t="s">
        <v>535</v>
      </c>
      <c r="B127" s="132">
        <v>0</v>
      </c>
      <c r="C127" s="33"/>
      <c r="D127" s="33"/>
      <c r="E127" s="33"/>
      <c r="F127" s="33"/>
      <c r="G127" s="33"/>
      <c r="H127" s="33"/>
      <c r="I127" s="33"/>
    </row>
    <row r="128" spans="1:9" s="108" customFormat="1" ht="15">
      <c r="A128" s="106" t="s">
        <v>536</v>
      </c>
      <c r="B128" s="132">
        <v>0</v>
      </c>
      <c r="C128" s="33"/>
      <c r="D128" s="33"/>
      <c r="E128" s="33"/>
      <c r="F128" s="33"/>
      <c r="G128" s="33"/>
      <c r="H128" s="33"/>
      <c r="I128" s="33"/>
    </row>
    <row r="129" spans="1:9" s="108" customFormat="1" ht="15">
      <c r="A129" s="106" t="s">
        <v>537</v>
      </c>
      <c r="B129" s="132">
        <v>0</v>
      </c>
      <c r="C129" s="33"/>
      <c r="D129" s="33"/>
      <c r="E129" s="33"/>
      <c r="F129" s="33"/>
      <c r="G129" s="33"/>
      <c r="H129" s="33"/>
      <c r="I129" s="33"/>
    </row>
    <row r="130" spans="1:9" s="108" customFormat="1" ht="30">
      <c r="A130" s="106" t="s">
        <v>538</v>
      </c>
      <c r="B130" s="132">
        <v>0</v>
      </c>
      <c r="C130" s="33"/>
      <c r="D130" s="33"/>
      <c r="E130" s="33"/>
      <c r="F130" s="33"/>
      <c r="G130" s="33"/>
      <c r="H130" s="33"/>
      <c r="I130" s="33"/>
    </row>
    <row r="131" spans="1:9" s="108" customFormat="1" ht="30">
      <c r="A131" s="106" t="s">
        <v>539</v>
      </c>
      <c r="B131" s="132">
        <v>0</v>
      </c>
      <c r="C131" s="33"/>
      <c r="D131" s="33"/>
      <c r="E131" s="33"/>
      <c r="F131" s="33"/>
      <c r="G131" s="33"/>
      <c r="H131" s="33"/>
      <c r="I131" s="33"/>
    </row>
    <row r="132" spans="1:9" s="108" customFormat="1" ht="15">
      <c r="A132" s="106" t="s">
        <v>540</v>
      </c>
      <c r="B132" s="132">
        <v>0</v>
      </c>
      <c r="C132" s="33"/>
      <c r="D132" s="33"/>
      <c r="E132" s="33"/>
      <c r="F132" s="33"/>
      <c r="G132" s="33"/>
      <c r="H132" s="33"/>
      <c r="I132" s="33"/>
    </row>
    <row r="133" spans="1:2" ht="30">
      <c r="A133" s="58" t="s">
        <v>541</v>
      </c>
      <c r="B133" s="132">
        <v>0</v>
      </c>
    </row>
    <row r="134" spans="1:9" s="50" customFormat="1" ht="15">
      <c r="A134" s="54" t="s">
        <v>542</v>
      </c>
      <c r="B134" s="109">
        <f>(B136+B137+B145)/3</f>
        <v>0</v>
      </c>
      <c r="C134" s="33"/>
      <c r="D134" s="33"/>
      <c r="E134" s="33"/>
      <c r="F134" s="33"/>
      <c r="G134" s="33"/>
      <c r="H134" s="33"/>
      <c r="I134" s="33"/>
    </row>
    <row r="135" spans="1:2" ht="15">
      <c r="A135" s="55" t="s">
        <v>81</v>
      </c>
      <c r="B135" s="110"/>
    </row>
    <row r="136" spans="1:2" ht="15">
      <c r="A136" s="55" t="s">
        <v>356</v>
      </c>
      <c r="B136" s="132">
        <v>0</v>
      </c>
    </row>
    <row r="137" spans="1:2" ht="15" hidden="1">
      <c r="A137" s="55"/>
      <c r="B137" s="70">
        <f>(B138*0.2)+(B139*0.8)</f>
        <v>0</v>
      </c>
    </row>
    <row r="138" spans="1:2" ht="45">
      <c r="A138" s="55" t="s">
        <v>357</v>
      </c>
      <c r="B138" s="132">
        <v>0</v>
      </c>
    </row>
    <row r="139" spans="1:2" ht="15">
      <c r="A139" s="58" t="s">
        <v>1117</v>
      </c>
      <c r="B139" s="111">
        <f>(B140+B141)/2</f>
        <v>0</v>
      </c>
    </row>
    <row r="140" spans="1:2" ht="15">
      <c r="A140" s="58" t="s">
        <v>358</v>
      </c>
      <c r="B140" s="132">
        <v>0</v>
      </c>
    </row>
    <row r="141" spans="1:2" ht="15" hidden="1">
      <c r="A141" s="58"/>
      <c r="B141" s="70">
        <f>(B142*0.2)+(B144*0.8)</f>
        <v>0</v>
      </c>
    </row>
    <row r="142" spans="1:2" ht="15">
      <c r="A142" s="58" t="s">
        <v>1243</v>
      </c>
      <c r="B142" s="132">
        <v>0</v>
      </c>
    </row>
    <row r="143" spans="1:2" ht="15">
      <c r="A143" s="106" t="s">
        <v>592</v>
      </c>
      <c r="B143" s="110"/>
    </row>
    <row r="144" spans="1:2" ht="28.5" customHeight="1">
      <c r="A144" s="106" t="s">
        <v>1244</v>
      </c>
      <c r="B144" s="132">
        <v>0</v>
      </c>
    </row>
    <row r="145" spans="1:2" ht="15" hidden="1">
      <c r="A145" s="106"/>
      <c r="B145" s="70">
        <f>(B146*0.2)+(B147*0.8)</f>
        <v>0</v>
      </c>
    </row>
    <row r="146" spans="1:2" ht="15">
      <c r="A146" s="55" t="s">
        <v>1245</v>
      </c>
      <c r="B146" s="132">
        <v>0</v>
      </c>
    </row>
    <row r="147" spans="1:2" ht="15">
      <c r="A147" s="58" t="s">
        <v>1117</v>
      </c>
      <c r="B147" s="111">
        <f>SUM(B148:B151)/4</f>
        <v>0</v>
      </c>
    </row>
    <row r="148" spans="1:2" ht="15">
      <c r="A148" s="58" t="s">
        <v>1246</v>
      </c>
      <c r="B148" s="132">
        <v>0</v>
      </c>
    </row>
    <row r="149" spans="1:2" ht="15">
      <c r="A149" s="58" t="s">
        <v>1247</v>
      </c>
      <c r="B149" s="132">
        <v>0</v>
      </c>
    </row>
    <row r="150" spans="1:2" ht="15">
      <c r="A150" s="58" t="s">
        <v>1248</v>
      </c>
      <c r="B150" s="132">
        <v>0</v>
      </c>
    </row>
    <row r="151" spans="1:2" ht="30">
      <c r="A151" s="58" t="s">
        <v>556</v>
      </c>
      <c r="B151" s="132">
        <v>0</v>
      </c>
    </row>
    <row r="152" spans="1:9" s="50" customFormat="1" ht="15">
      <c r="A152" s="54" t="s">
        <v>557</v>
      </c>
      <c r="B152" s="109">
        <f>(B154*0.2)+(B155*0.8)</f>
        <v>0</v>
      </c>
      <c r="C152" s="33"/>
      <c r="D152" s="33"/>
      <c r="E152" s="33"/>
      <c r="F152" s="33"/>
      <c r="G152" s="33"/>
      <c r="H152" s="33"/>
      <c r="I152" s="33"/>
    </row>
    <row r="153" spans="1:2" ht="15">
      <c r="A153" s="55" t="s">
        <v>812</v>
      </c>
      <c r="B153" s="110"/>
    </row>
    <row r="154" spans="1:2" ht="15">
      <c r="A154" s="55" t="s">
        <v>558</v>
      </c>
      <c r="B154" s="132">
        <v>0</v>
      </c>
    </row>
    <row r="155" spans="1:2" ht="15">
      <c r="A155" s="58" t="s">
        <v>1117</v>
      </c>
      <c r="B155" s="111">
        <f>(B156*0.2)+(B157*0.8)</f>
        <v>0</v>
      </c>
    </row>
    <row r="156" spans="1:2" ht="30">
      <c r="A156" s="58" t="s">
        <v>559</v>
      </c>
      <c r="B156" s="132">
        <v>0</v>
      </c>
    </row>
    <row r="157" spans="1:2" ht="15">
      <c r="A157" s="106" t="s">
        <v>566</v>
      </c>
      <c r="B157" s="111">
        <f>SUM(B158:B160)/3</f>
        <v>0</v>
      </c>
    </row>
    <row r="158" spans="1:2" ht="15">
      <c r="A158" s="106" t="s">
        <v>560</v>
      </c>
      <c r="B158" s="132">
        <v>0</v>
      </c>
    </row>
    <row r="159" spans="1:2" ht="30">
      <c r="A159" s="106" t="s">
        <v>561</v>
      </c>
      <c r="B159" s="132">
        <v>0</v>
      </c>
    </row>
    <row r="160" spans="1:2" ht="30">
      <c r="A160" s="106" t="s">
        <v>562</v>
      </c>
      <c r="B160" s="132">
        <v>0</v>
      </c>
    </row>
    <row r="162" spans="1:9" s="73" customFormat="1" ht="14.25">
      <c r="A162" s="46" t="s">
        <v>369</v>
      </c>
      <c r="B162" s="47">
        <f>SUM(B163)</f>
        <v>0</v>
      </c>
      <c r="C162" s="33"/>
      <c r="D162" s="33"/>
      <c r="E162" s="33"/>
      <c r="F162" s="33"/>
      <c r="G162" s="33"/>
      <c r="H162" s="33"/>
      <c r="I162" s="33"/>
    </row>
    <row r="163" spans="1:9" s="50" customFormat="1" ht="30">
      <c r="A163" s="54" t="s">
        <v>563</v>
      </c>
      <c r="B163" s="109">
        <f>(B165+B166+B167+B173)/4</f>
        <v>0</v>
      </c>
      <c r="C163" s="33"/>
      <c r="D163" s="33"/>
      <c r="E163" s="33"/>
      <c r="F163" s="33"/>
      <c r="G163" s="33"/>
      <c r="H163" s="33"/>
      <c r="I163" s="33"/>
    </row>
    <row r="164" spans="1:2" ht="14.25" customHeight="1">
      <c r="A164" s="55" t="s">
        <v>81</v>
      </c>
      <c r="B164" s="110" t="s">
        <v>900</v>
      </c>
    </row>
    <row r="165" spans="1:2" ht="45">
      <c r="A165" s="55" t="s">
        <v>609</v>
      </c>
      <c r="B165" s="132">
        <v>0</v>
      </c>
    </row>
    <row r="166" spans="1:2" ht="45">
      <c r="A166" s="55" t="s">
        <v>610</v>
      </c>
      <c r="B166" s="132">
        <v>0</v>
      </c>
    </row>
    <row r="167" spans="1:2" ht="15" hidden="1">
      <c r="A167" s="55"/>
      <c r="B167" s="70">
        <f>(B168*0.2)+(B169*0.8)</f>
        <v>0</v>
      </c>
    </row>
    <row r="168" spans="1:2" ht="30">
      <c r="A168" s="55" t="s">
        <v>611</v>
      </c>
      <c r="B168" s="132">
        <v>0</v>
      </c>
    </row>
    <row r="169" spans="1:2" ht="15">
      <c r="A169" s="58" t="s">
        <v>612</v>
      </c>
      <c r="B169" s="111">
        <f>SUM(B170:B172)/3</f>
        <v>0</v>
      </c>
    </row>
    <row r="170" spans="1:2" ht="30">
      <c r="A170" s="58" t="s">
        <v>613</v>
      </c>
      <c r="B170" s="132">
        <v>0</v>
      </c>
    </row>
    <row r="171" spans="1:2" ht="15">
      <c r="A171" s="58" t="s">
        <v>614</v>
      </c>
      <c r="B171" s="132">
        <v>0</v>
      </c>
    </row>
    <row r="172" spans="1:2" ht="15">
      <c r="A172" s="58" t="s">
        <v>615</v>
      </c>
      <c r="B172" s="132">
        <v>0</v>
      </c>
    </row>
    <row r="173" spans="1:2" ht="15" hidden="1">
      <c r="A173" s="55"/>
      <c r="B173" s="70">
        <f>(B174*0.2)+(B176*0.8)</f>
        <v>0</v>
      </c>
    </row>
    <row r="174" spans="1:2" ht="30">
      <c r="A174" s="55" t="s">
        <v>616</v>
      </c>
      <c r="B174" s="132">
        <v>0</v>
      </c>
    </row>
    <row r="175" spans="1:2" ht="15">
      <c r="A175" s="58" t="s">
        <v>566</v>
      </c>
      <c r="B175" s="110"/>
    </row>
    <row r="176" spans="1:2" ht="30">
      <c r="A176" s="58" t="s">
        <v>617</v>
      </c>
      <c r="B176" s="132">
        <v>0</v>
      </c>
    </row>
    <row r="178" spans="1:9" s="73" customFormat="1" ht="28.5">
      <c r="A178" s="46" t="s">
        <v>618</v>
      </c>
      <c r="B178" s="47">
        <f>(B179+B196)/2</f>
        <v>0</v>
      </c>
      <c r="C178" s="33"/>
      <c r="D178" s="33"/>
      <c r="E178" s="33"/>
      <c r="F178" s="33"/>
      <c r="G178" s="33"/>
      <c r="H178" s="33"/>
      <c r="I178" s="33"/>
    </row>
    <row r="179" spans="1:9" s="50" customFormat="1" ht="30">
      <c r="A179" s="54" t="s">
        <v>619</v>
      </c>
      <c r="B179" s="109">
        <f>(B181+B182+B183+B190+B191+B192+B193+B194+B195)/9</f>
        <v>0</v>
      </c>
      <c r="C179" s="33"/>
      <c r="D179" s="33"/>
      <c r="E179" s="33"/>
      <c r="F179" s="33"/>
      <c r="G179" s="33"/>
      <c r="H179" s="33"/>
      <c r="I179" s="33"/>
    </row>
    <row r="180" spans="1:2" ht="15">
      <c r="A180" s="55" t="s">
        <v>620</v>
      </c>
      <c r="B180" s="110"/>
    </row>
    <row r="181" spans="1:2" ht="15">
      <c r="A181" s="55" t="s">
        <v>621</v>
      </c>
      <c r="B181" s="132">
        <v>0</v>
      </c>
    </row>
    <row r="182" spans="1:2" ht="15">
      <c r="A182" s="55" t="s">
        <v>622</v>
      </c>
      <c r="B182" s="132">
        <v>0</v>
      </c>
    </row>
    <row r="183" spans="1:2" ht="15" hidden="1">
      <c r="A183" s="55"/>
      <c r="B183" s="70">
        <f>(B184*0.2)+(B185*0.8)</f>
        <v>0</v>
      </c>
    </row>
    <row r="184" spans="1:2" ht="15">
      <c r="A184" s="55" t="s">
        <v>623</v>
      </c>
      <c r="B184" s="132">
        <v>0</v>
      </c>
    </row>
    <row r="185" spans="1:2" ht="15">
      <c r="A185" s="58" t="s">
        <v>1117</v>
      </c>
      <c r="B185" s="111">
        <f>SUM(B186:B189)/4</f>
        <v>0</v>
      </c>
    </row>
    <row r="186" spans="1:2" ht="28.5" customHeight="1">
      <c r="A186" s="58" t="s">
        <v>624</v>
      </c>
      <c r="B186" s="132">
        <v>0</v>
      </c>
    </row>
    <row r="187" spans="1:2" ht="15">
      <c r="A187" s="58" t="s">
        <v>625</v>
      </c>
      <c r="B187" s="132">
        <v>0</v>
      </c>
    </row>
    <row r="188" spans="1:2" ht="15">
      <c r="A188" s="58" t="s">
        <v>626</v>
      </c>
      <c r="B188" s="132">
        <v>0</v>
      </c>
    </row>
    <row r="189" spans="1:2" ht="45">
      <c r="A189" s="58" t="s">
        <v>627</v>
      </c>
      <c r="B189" s="132">
        <v>0</v>
      </c>
    </row>
    <row r="190" spans="1:2" ht="30">
      <c r="A190" s="55" t="s">
        <v>628</v>
      </c>
      <c r="B190" s="132">
        <v>0</v>
      </c>
    </row>
    <row r="191" spans="1:2" ht="30">
      <c r="A191" s="55" t="s">
        <v>629</v>
      </c>
      <c r="B191" s="132">
        <v>0</v>
      </c>
    </row>
    <row r="192" spans="1:2" ht="17.25" customHeight="1">
      <c r="A192" s="55" t="s">
        <v>630</v>
      </c>
      <c r="B192" s="132">
        <v>0</v>
      </c>
    </row>
    <row r="193" spans="1:2" ht="30">
      <c r="A193" s="55" t="s">
        <v>631</v>
      </c>
      <c r="B193" s="132">
        <v>0</v>
      </c>
    </row>
    <row r="194" spans="1:2" ht="15">
      <c r="A194" s="55" t="s">
        <v>632</v>
      </c>
      <c r="B194" s="132">
        <v>0</v>
      </c>
    </row>
    <row r="195" spans="1:2" ht="15">
      <c r="A195" s="55" t="s">
        <v>633</v>
      </c>
      <c r="B195" s="132">
        <v>0</v>
      </c>
    </row>
    <row r="196" spans="1:9" s="50" customFormat="1" ht="28.5" customHeight="1">
      <c r="A196" s="54" t="s">
        <v>634</v>
      </c>
      <c r="B196" s="109">
        <f>SUM(B198:B200)/3</f>
        <v>0</v>
      </c>
      <c r="C196" s="33"/>
      <c r="D196" s="33"/>
      <c r="E196" s="33"/>
      <c r="F196" s="33"/>
      <c r="G196" s="33"/>
      <c r="H196" s="33"/>
      <c r="I196" s="33"/>
    </row>
    <row r="197" spans="1:2" ht="15">
      <c r="A197" s="55" t="s">
        <v>635</v>
      </c>
      <c r="B197" s="110"/>
    </row>
    <row r="198" spans="1:2" ht="15">
      <c r="A198" s="55" t="s">
        <v>636</v>
      </c>
      <c r="B198" s="132">
        <v>0</v>
      </c>
    </row>
    <row r="199" spans="1:2" ht="16.5" customHeight="1">
      <c r="A199" s="55" t="s">
        <v>637</v>
      </c>
      <c r="B199" s="132">
        <v>0</v>
      </c>
    </row>
    <row r="200" spans="1:2" ht="28.5" customHeight="1">
      <c r="A200" s="55" t="s">
        <v>638</v>
      </c>
      <c r="B200" s="132">
        <v>0</v>
      </c>
    </row>
  </sheetData>
  <sheetProtection password="C1CD" sheet="1" objects="1" scenarios="1"/>
  <dataValidations count="2">
    <dataValidation type="whole" allowBlank="1" showErrorMessage="1" promptTitle="ERROR" prompt="Valor solo puede ser 0 o 1!" errorTitle="ERROR" error="Valor solo puede ser 0 o 1!" sqref="B87">
      <formula1>0</formula1>
      <formula2>1</formula2>
    </dataValidation>
    <dataValidation type="whole" allowBlank="1" showErrorMessage="1" promptTitle="ERROR" prompt="Valor solo puede ser 0 o 1!" errorTitle="ERROR" error="Valor deve ser 0 ou 1!" sqref="B6 B8 B10:B15 B198:B200 B19:B20 B23 B25:B28 B31:B34 B39:B43 B46:B49 B51 B53:B59 B61 B63 B66:B67 B69 B71:B74 B79 B81:B86 B88:B89 B92 B94 B96 B98:B103 B105 B107:B109 B111 B113:B116 B119 B121 B124 B126:B133 B136 B138 B140 B142 B144 B146 B148:B151 B154 B156 B158:B160 B165:B166 B168 B170:B172 B174 B176 B181:B182 B184 B186:B195 B17">
      <formula1>0</formula1>
      <formula2>1</formula2>
    </dataValidation>
  </dataValidations>
  <printOptions/>
  <pageMargins left="0.75" right="0.75" top="1" bottom="1" header="0.5" footer="0.5"/>
  <pageSetup horizontalDpi="360" verticalDpi="36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I112"/>
  <sheetViews>
    <sheetView workbookViewId="0" topLeftCell="A1">
      <selection activeCell="A1" sqref="A1"/>
    </sheetView>
  </sheetViews>
  <sheetFormatPr defaultColWidth="9.140625" defaultRowHeight="12.75"/>
  <cols>
    <col min="1" max="1" width="80.7109375" style="31" customWidth="1"/>
    <col min="2" max="2" width="8.7109375" style="84" customWidth="1"/>
    <col min="3" max="3" width="2.7109375" style="33" customWidth="1"/>
    <col min="4" max="8" width="9.7109375" style="33" customWidth="1"/>
    <col min="9" max="9" width="8.8515625" style="33" customWidth="1"/>
    <col min="10" max="16384" width="9.140625" style="19" customWidth="1"/>
  </cols>
  <sheetData>
    <row r="1" ht="30">
      <c r="A1" s="65" t="s">
        <v>640</v>
      </c>
    </row>
    <row r="2" spans="1:5" s="45" customFormat="1" ht="14.25">
      <c r="A2" s="43" t="s">
        <v>54</v>
      </c>
      <c r="B2" s="85"/>
      <c r="E2" s="45" t="s">
        <v>639</v>
      </c>
    </row>
    <row r="3" spans="1:2" s="45" customFormat="1" ht="14.25">
      <c r="A3" s="46" t="s">
        <v>641</v>
      </c>
      <c r="B3" s="86">
        <f>(B4+B9+B17+B27)/4</f>
        <v>0</v>
      </c>
    </row>
    <row r="4" spans="1:9" ht="30">
      <c r="A4" s="48" t="s">
        <v>642</v>
      </c>
      <c r="B4" s="87">
        <f>SUM(B6:B8)/3</f>
        <v>0</v>
      </c>
      <c r="C4" s="50"/>
      <c r="D4" s="50"/>
      <c r="E4" s="50"/>
      <c r="F4" s="50"/>
      <c r="G4" s="50"/>
      <c r="H4" s="50"/>
      <c r="I4" s="50"/>
    </row>
    <row r="5" spans="1:9" ht="15">
      <c r="A5" s="51" t="s">
        <v>643</v>
      </c>
      <c r="C5" s="50"/>
      <c r="D5" s="50"/>
      <c r="E5" s="50"/>
      <c r="F5" s="50"/>
      <c r="G5" s="50"/>
      <c r="H5" s="50"/>
      <c r="I5" s="50"/>
    </row>
    <row r="6" spans="1:2" ht="15">
      <c r="A6" s="51" t="s">
        <v>644</v>
      </c>
      <c r="B6" s="132">
        <v>0</v>
      </c>
    </row>
    <row r="7" spans="1:2" ht="15">
      <c r="A7" s="51" t="s">
        <v>645</v>
      </c>
      <c r="B7" s="132">
        <v>0</v>
      </c>
    </row>
    <row r="8" spans="1:2" ht="30">
      <c r="A8" s="51" t="s">
        <v>646</v>
      </c>
      <c r="B8" s="132">
        <v>0</v>
      </c>
    </row>
    <row r="9" spans="1:2" ht="30">
      <c r="A9" s="48" t="s">
        <v>647</v>
      </c>
      <c r="B9" s="87">
        <f>SUM(B11:B16)/6</f>
        <v>0</v>
      </c>
    </row>
    <row r="10" ht="15">
      <c r="A10" s="51" t="s">
        <v>648</v>
      </c>
    </row>
    <row r="11" spans="1:2" ht="15">
      <c r="A11" s="51" t="s">
        <v>649</v>
      </c>
      <c r="B11" s="132">
        <v>0</v>
      </c>
    </row>
    <row r="12" spans="1:2" ht="30">
      <c r="A12" s="51" t="s">
        <v>650</v>
      </c>
      <c r="B12" s="132">
        <v>0</v>
      </c>
    </row>
    <row r="13" spans="1:2" ht="30">
      <c r="A13" s="51" t="s">
        <v>651</v>
      </c>
      <c r="B13" s="132">
        <v>0</v>
      </c>
    </row>
    <row r="14" spans="1:2" ht="15">
      <c r="A14" s="51" t="s">
        <v>652</v>
      </c>
      <c r="B14" s="132">
        <v>0</v>
      </c>
    </row>
    <row r="15" spans="1:2" ht="15">
      <c r="A15" s="51" t="s">
        <v>653</v>
      </c>
      <c r="B15" s="132">
        <v>0</v>
      </c>
    </row>
    <row r="16" spans="1:2" ht="15">
      <c r="A16" s="51" t="s">
        <v>654</v>
      </c>
      <c r="B16" s="132">
        <v>0</v>
      </c>
    </row>
    <row r="17" spans="1:9" s="69" customFormat="1" ht="16.5" customHeight="1">
      <c r="A17" s="48" t="s">
        <v>655</v>
      </c>
      <c r="B17" s="87">
        <f>SUM(B19:B26)/8</f>
        <v>0</v>
      </c>
      <c r="C17" s="33"/>
      <c r="D17" s="33"/>
      <c r="E17" s="33"/>
      <c r="F17" s="33"/>
      <c r="G17" s="33"/>
      <c r="H17" s="33"/>
      <c r="I17" s="33"/>
    </row>
    <row r="18" ht="15">
      <c r="A18" s="51" t="s">
        <v>656</v>
      </c>
    </row>
    <row r="19" spans="1:2" ht="15">
      <c r="A19" s="51" t="s">
        <v>657</v>
      </c>
      <c r="B19" s="132">
        <v>0</v>
      </c>
    </row>
    <row r="20" spans="1:2" ht="15">
      <c r="A20" s="51" t="s">
        <v>658</v>
      </c>
      <c r="B20" s="132">
        <v>0</v>
      </c>
    </row>
    <row r="21" spans="1:9" ht="15">
      <c r="A21" s="51" t="s">
        <v>659</v>
      </c>
      <c r="B21" s="132">
        <v>0</v>
      </c>
      <c r="C21" s="50"/>
      <c r="D21" s="50"/>
      <c r="E21" s="50"/>
      <c r="F21" s="50"/>
      <c r="G21" s="50"/>
      <c r="H21" s="50"/>
      <c r="I21" s="50"/>
    </row>
    <row r="22" spans="1:9" ht="15">
      <c r="A22" s="51" t="s">
        <v>660</v>
      </c>
      <c r="B22" s="132">
        <v>0</v>
      </c>
      <c r="C22" s="50"/>
      <c r="D22" s="50"/>
      <c r="E22" s="50"/>
      <c r="F22" s="50"/>
      <c r="G22" s="50"/>
      <c r="H22" s="50"/>
      <c r="I22" s="50"/>
    </row>
    <row r="23" spans="1:2" ht="15">
      <c r="A23" s="51" t="s">
        <v>661</v>
      </c>
      <c r="B23" s="132">
        <v>0</v>
      </c>
    </row>
    <row r="24" spans="1:2" ht="15">
      <c r="A24" s="51" t="s">
        <v>662</v>
      </c>
      <c r="B24" s="132">
        <v>0</v>
      </c>
    </row>
    <row r="25" spans="1:2" ht="15">
      <c r="A25" s="51" t="s">
        <v>663</v>
      </c>
      <c r="B25" s="132">
        <v>0</v>
      </c>
    </row>
    <row r="26" spans="1:2" ht="15">
      <c r="A26" s="51" t="s">
        <v>664</v>
      </c>
      <c r="B26" s="132">
        <v>0</v>
      </c>
    </row>
    <row r="27" spans="1:9" s="69" customFormat="1" ht="30">
      <c r="A27" s="48" t="s">
        <v>665</v>
      </c>
      <c r="B27" s="87">
        <f>SUM(B29:B30)/2</f>
        <v>0</v>
      </c>
      <c r="C27" s="33"/>
      <c r="D27" s="33"/>
      <c r="E27" s="33"/>
      <c r="F27" s="33"/>
      <c r="G27" s="33"/>
      <c r="H27" s="33"/>
      <c r="I27" s="33"/>
    </row>
    <row r="28" ht="15">
      <c r="A28" s="51" t="s">
        <v>81</v>
      </c>
    </row>
    <row r="29" spans="1:2" ht="30">
      <c r="A29" s="51" t="s">
        <v>666</v>
      </c>
      <c r="B29" s="132">
        <v>0</v>
      </c>
    </row>
    <row r="30" spans="1:2" ht="30">
      <c r="A30" s="51" t="s">
        <v>667</v>
      </c>
      <c r="B30" s="132">
        <v>0</v>
      </c>
    </row>
    <row r="32" spans="1:9" s="73" customFormat="1" ht="14.25">
      <c r="A32" s="46" t="s">
        <v>668</v>
      </c>
      <c r="B32" s="86">
        <f>(B33+B45+B53)/3</f>
        <v>0</v>
      </c>
      <c r="C32" s="33"/>
      <c r="D32" s="33"/>
      <c r="E32" s="33"/>
      <c r="F32" s="33"/>
      <c r="G32" s="33"/>
      <c r="H32" s="33"/>
      <c r="I32" s="33"/>
    </row>
    <row r="33" spans="1:9" s="69" customFormat="1" ht="30">
      <c r="A33" s="48" t="s">
        <v>669</v>
      </c>
      <c r="B33" s="87">
        <f>SUM(B35+B36+B37+B42+B43+B44)/6</f>
        <v>0</v>
      </c>
      <c r="C33" s="50"/>
      <c r="D33" s="50"/>
      <c r="E33" s="50"/>
      <c r="F33" s="50"/>
      <c r="G33" s="50"/>
      <c r="H33" s="50"/>
      <c r="I33" s="50"/>
    </row>
    <row r="34" spans="1:9" ht="15">
      <c r="A34" s="51" t="s">
        <v>973</v>
      </c>
      <c r="C34" s="50"/>
      <c r="D34" s="50"/>
      <c r="E34" s="50"/>
      <c r="F34" s="50"/>
      <c r="G34" s="50"/>
      <c r="H34" s="50"/>
      <c r="I34" s="50"/>
    </row>
    <row r="35" spans="1:2" ht="30">
      <c r="A35" s="51" t="s">
        <v>670</v>
      </c>
      <c r="B35" s="132">
        <v>0</v>
      </c>
    </row>
    <row r="36" spans="1:2" ht="15">
      <c r="A36" s="51" t="s">
        <v>671</v>
      </c>
      <c r="B36" s="132">
        <v>0</v>
      </c>
    </row>
    <row r="37" spans="1:2" ht="15" hidden="1">
      <c r="A37" s="51"/>
      <c r="B37" s="87">
        <f>(B38*0.2)+(B39*0.8)</f>
        <v>0</v>
      </c>
    </row>
    <row r="38" spans="1:2" ht="19.5" customHeight="1">
      <c r="A38" s="51" t="s">
        <v>672</v>
      </c>
      <c r="B38" s="132">
        <v>0</v>
      </c>
    </row>
    <row r="39" spans="1:2" ht="16.5" customHeight="1">
      <c r="A39" s="52" t="s">
        <v>1117</v>
      </c>
      <c r="B39" s="88">
        <f>SUM(B40:B41)/2</f>
        <v>0</v>
      </c>
    </row>
    <row r="40" spans="1:2" ht="15">
      <c r="A40" s="52" t="s">
        <v>673</v>
      </c>
      <c r="B40" s="132">
        <v>0</v>
      </c>
    </row>
    <row r="41" spans="1:2" ht="15">
      <c r="A41" s="52" t="s">
        <v>674</v>
      </c>
      <c r="B41" s="132">
        <v>0</v>
      </c>
    </row>
    <row r="42" spans="1:2" ht="15" customHeight="1">
      <c r="A42" s="51" t="s">
        <v>675</v>
      </c>
      <c r="B42" s="132">
        <v>0</v>
      </c>
    </row>
    <row r="43" spans="1:2" ht="30">
      <c r="A43" s="51" t="s">
        <v>676</v>
      </c>
      <c r="B43" s="132">
        <v>0</v>
      </c>
    </row>
    <row r="44" spans="1:2" ht="15">
      <c r="A44" s="51" t="s">
        <v>677</v>
      </c>
      <c r="B44" s="132">
        <v>0</v>
      </c>
    </row>
    <row r="45" spans="1:9" s="69" customFormat="1" ht="14.25" customHeight="1">
      <c r="A45" s="48" t="s">
        <v>678</v>
      </c>
      <c r="B45" s="87">
        <f>SUM(B47:B49)/3</f>
        <v>0</v>
      </c>
      <c r="C45" s="50"/>
      <c r="D45" s="50"/>
      <c r="E45" s="50"/>
      <c r="F45" s="50"/>
      <c r="G45" s="50"/>
      <c r="H45" s="50"/>
      <c r="I45" s="50"/>
    </row>
    <row r="46" spans="1:9" ht="15">
      <c r="A46" s="51" t="s">
        <v>81</v>
      </c>
      <c r="C46" s="50"/>
      <c r="D46" s="50"/>
      <c r="E46" s="50"/>
      <c r="F46" s="50"/>
      <c r="G46" s="50"/>
      <c r="H46" s="50"/>
      <c r="I46" s="50"/>
    </row>
    <row r="47" spans="1:2" ht="30">
      <c r="A47" s="51" t="s">
        <v>679</v>
      </c>
      <c r="B47" s="132">
        <v>0</v>
      </c>
    </row>
    <row r="48" spans="1:2" ht="30">
      <c r="A48" s="51" t="s">
        <v>680</v>
      </c>
      <c r="B48" s="132">
        <v>0</v>
      </c>
    </row>
    <row r="49" spans="1:2" ht="15" hidden="1">
      <c r="A49" s="51"/>
      <c r="B49" s="89">
        <f>(B50*0.2)+(B52*0.8)</f>
        <v>0</v>
      </c>
    </row>
    <row r="50" spans="1:2" ht="15">
      <c r="A50" s="51" t="s">
        <v>681</v>
      </c>
      <c r="B50" s="132">
        <v>0</v>
      </c>
    </row>
    <row r="51" spans="1:2" ht="15">
      <c r="A51" s="52" t="s">
        <v>566</v>
      </c>
      <c r="B51" s="131"/>
    </row>
    <row r="52" spans="1:9" s="76" customFormat="1" ht="15">
      <c r="A52" s="52" t="s">
        <v>682</v>
      </c>
      <c r="B52" s="132">
        <v>0</v>
      </c>
      <c r="C52" s="33"/>
      <c r="D52" s="33"/>
      <c r="E52" s="33"/>
      <c r="F52" s="33"/>
      <c r="G52" s="33"/>
      <c r="H52" s="33"/>
      <c r="I52" s="33"/>
    </row>
    <row r="53" spans="1:9" s="69" customFormat="1" ht="30">
      <c r="A53" s="48" t="s">
        <v>683</v>
      </c>
      <c r="B53" s="68">
        <f>(B55+B56+B57+B58)/4</f>
        <v>0</v>
      </c>
      <c r="C53" s="33"/>
      <c r="D53" s="33"/>
      <c r="E53" s="33"/>
      <c r="F53" s="33"/>
      <c r="G53" s="33"/>
      <c r="H53" s="33"/>
      <c r="I53" s="33"/>
    </row>
    <row r="54" ht="15">
      <c r="A54" s="51" t="s">
        <v>684</v>
      </c>
    </row>
    <row r="55" spans="1:2" ht="30">
      <c r="A55" s="51" t="s">
        <v>685</v>
      </c>
      <c r="B55" s="132">
        <v>0</v>
      </c>
    </row>
    <row r="56" spans="1:9" ht="15">
      <c r="A56" s="51" t="s">
        <v>686</v>
      </c>
      <c r="B56" s="132">
        <v>0</v>
      </c>
      <c r="C56" s="45"/>
      <c r="D56" s="45"/>
      <c r="E56" s="45"/>
      <c r="F56" s="45"/>
      <c r="G56" s="45"/>
      <c r="H56" s="45"/>
      <c r="I56" s="45"/>
    </row>
    <row r="57" spans="1:9" ht="29.25" customHeight="1">
      <c r="A57" s="51" t="s">
        <v>687</v>
      </c>
      <c r="B57" s="132">
        <v>0</v>
      </c>
      <c r="C57" s="50"/>
      <c r="D57" s="50"/>
      <c r="E57" s="50"/>
      <c r="F57" s="50"/>
      <c r="G57" s="50"/>
      <c r="H57" s="50"/>
      <c r="I57" s="50"/>
    </row>
    <row r="58" spans="1:2" ht="15" hidden="1">
      <c r="A58" s="51"/>
      <c r="B58" s="89">
        <f>(B59*0.2)+(B61*0.8)</f>
        <v>0</v>
      </c>
    </row>
    <row r="59" spans="1:2" ht="30" customHeight="1">
      <c r="A59" s="51" t="s">
        <v>688</v>
      </c>
      <c r="B59" s="132">
        <v>0</v>
      </c>
    </row>
    <row r="60" ht="16.5" customHeight="1">
      <c r="A60" s="52" t="s">
        <v>566</v>
      </c>
    </row>
    <row r="61" spans="1:2" ht="15" customHeight="1">
      <c r="A61" s="52" t="s">
        <v>689</v>
      </c>
      <c r="B61" s="132">
        <v>0</v>
      </c>
    </row>
    <row r="62" ht="15" customHeight="1">
      <c r="A62" s="52"/>
    </row>
    <row r="63" spans="1:9" s="73" customFormat="1" ht="28.5">
      <c r="A63" s="46" t="s">
        <v>690</v>
      </c>
      <c r="B63" s="99">
        <f>(B64+B73+B84+B91)/4</f>
        <v>0</v>
      </c>
      <c r="C63" s="50"/>
      <c r="D63" s="50"/>
      <c r="E63" s="50"/>
      <c r="F63" s="50"/>
      <c r="G63" s="50"/>
      <c r="H63" s="50"/>
      <c r="I63" s="50"/>
    </row>
    <row r="64" spans="1:9" s="69" customFormat="1" ht="30">
      <c r="A64" s="48" t="s">
        <v>691</v>
      </c>
      <c r="B64" s="94">
        <f>(B66+B67)/2</f>
        <v>0</v>
      </c>
      <c r="C64" s="33"/>
      <c r="D64" s="33"/>
      <c r="E64" s="33"/>
      <c r="F64" s="33"/>
      <c r="G64" s="33"/>
      <c r="H64" s="33"/>
      <c r="I64" s="33"/>
    </row>
    <row r="65" spans="1:9" s="71" customFormat="1" ht="15">
      <c r="A65" s="51" t="s">
        <v>81</v>
      </c>
      <c r="B65" s="84"/>
      <c r="C65" s="33"/>
      <c r="D65" s="33"/>
      <c r="E65" s="33"/>
      <c r="F65" s="33"/>
      <c r="G65" s="33"/>
      <c r="H65" s="33"/>
      <c r="I65" s="33"/>
    </row>
    <row r="66" spans="1:9" s="71" customFormat="1" ht="30">
      <c r="A66" s="51" t="s">
        <v>692</v>
      </c>
      <c r="B66" s="132">
        <v>0</v>
      </c>
      <c r="C66" s="33"/>
      <c r="D66" s="33"/>
      <c r="E66" s="33"/>
      <c r="F66" s="33"/>
      <c r="G66" s="33"/>
      <c r="H66" s="33"/>
      <c r="I66" s="33"/>
    </row>
    <row r="67" spans="1:9" s="71" customFormat="1" ht="15" hidden="1">
      <c r="A67" s="51"/>
      <c r="B67" s="133">
        <f>(B68*0.2)+(B69*0.8)</f>
        <v>0</v>
      </c>
      <c r="C67" s="33"/>
      <c r="D67" s="33"/>
      <c r="E67" s="33"/>
      <c r="F67" s="33"/>
      <c r="G67" s="33"/>
      <c r="H67" s="33"/>
      <c r="I67" s="33"/>
    </row>
    <row r="68" spans="1:9" s="71" customFormat="1" ht="30">
      <c r="A68" s="51" t="s">
        <v>693</v>
      </c>
      <c r="B68" s="132">
        <v>0</v>
      </c>
      <c r="C68" s="33"/>
      <c r="D68" s="33"/>
      <c r="E68" s="33"/>
      <c r="F68" s="33"/>
      <c r="G68" s="33"/>
      <c r="H68" s="33"/>
      <c r="I68" s="33"/>
    </row>
    <row r="69" spans="1:2" ht="15">
      <c r="A69" s="52" t="s">
        <v>694</v>
      </c>
      <c r="B69" s="100">
        <f>SUM(B70:B72)/3</f>
        <v>0</v>
      </c>
    </row>
    <row r="70" spans="1:2" ht="15">
      <c r="A70" s="52" t="s">
        <v>695</v>
      </c>
      <c r="B70" s="132">
        <v>0</v>
      </c>
    </row>
    <row r="71" spans="1:9" ht="15">
      <c r="A71" s="52" t="s">
        <v>696</v>
      </c>
      <c r="B71" s="132">
        <v>0</v>
      </c>
      <c r="C71" s="45"/>
      <c r="D71" s="45"/>
      <c r="E71" s="45"/>
      <c r="F71" s="45"/>
      <c r="G71" s="45"/>
      <c r="H71" s="45"/>
      <c r="I71" s="45"/>
    </row>
    <row r="72" spans="1:9" ht="15">
      <c r="A72" s="52" t="s">
        <v>697</v>
      </c>
      <c r="B72" s="132">
        <v>0</v>
      </c>
      <c r="C72" s="50"/>
      <c r="D72" s="50"/>
      <c r="E72" s="50"/>
      <c r="F72" s="50"/>
      <c r="G72" s="50"/>
      <c r="H72" s="50"/>
      <c r="I72" s="50"/>
    </row>
    <row r="73" spans="1:9" s="69" customFormat="1" ht="15">
      <c r="A73" s="48" t="s">
        <v>698</v>
      </c>
      <c r="B73" s="87">
        <f>(B75+B76+B77+B78+B79)/5</f>
        <v>0</v>
      </c>
      <c r="C73" s="33"/>
      <c r="D73" s="33"/>
      <c r="E73" s="33"/>
      <c r="F73" s="33"/>
      <c r="G73" s="33"/>
      <c r="H73" s="33"/>
      <c r="I73" s="33"/>
    </row>
    <row r="74" spans="1:9" s="71" customFormat="1" ht="15">
      <c r="A74" s="51" t="s">
        <v>973</v>
      </c>
      <c r="B74" s="89"/>
      <c r="C74" s="33"/>
      <c r="D74" s="33"/>
      <c r="E74" s="33"/>
      <c r="F74" s="33"/>
      <c r="G74" s="33"/>
      <c r="H74" s="33"/>
      <c r="I74" s="33"/>
    </row>
    <row r="75" spans="1:9" s="71" customFormat="1" ht="30">
      <c r="A75" s="51" t="s">
        <v>699</v>
      </c>
      <c r="B75" s="132">
        <v>0</v>
      </c>
      <c r="C75" s="33"/>
      <c r="D75" s="33"/>
      <c r="E75" s="33"/>
      <c r="F75" s="33"/>
      <c r="G75" s="33"/>
      <c r="H75" s="33"/>
      <c r="I75" s="33"/>
    </row>
    <row r="76" spans="1:9" s="71" customFormat="1" ht="15">
      <c r="A76" s="51" t="s">
        <v>700</v>
      </c>
      <c r="B76" s="132">
        <v>0</v>
      </c>
      <c r="C76" s="33"/>
      <c r="D76" s="33"/>
      <c r="E76" s="33"/>
      <c r="F76" s="33"/>
      <c r="G76" s="33"/>
      <c r="H76" s="33"/>
      <c r="I76" s="33"/>
    </row>
    <row r="77" spans="1:2" ht="15">
      <c r="A77" s="51" t="s">
        <v>701</v>
      </c>
      <c r="B77" s="132">
        <v>0</v>
      </c>
    </row>
    <row r="78" spans="1:2" ht="30">
      <c r="A78" s="51" t="s">
        <v>702</v>
      </c>
      <c r="B78" s="132">
        <v>0</v>
      </c>
    </row>
    <row r="79" spans="1:2" ht="15" hidden="1">
      <c r="A79" s="51"/>
      <c r="B79" s="133">
        <f>(B80*0.2)+(B81*0.8)</f>
        <v>0</v>
      </c>
    </row>
    <row r="80" spans="1:2" ht="30">
      <c r="A80" s="51" t="s">
        <v>703</v>
      </c>
      <c r="B80" s="132">
        <v>0</v>
      </c>
    </row>
    <row r="81" spans="1:9" s="76" customFormat="1" ht="15">
      <c r="A81" s="52" t="s">
        <v>592</v>
      </c>
      <c r="B81" s="88">
        <f>SUM(B82:B83)/2</f>
        <v>0</v>
      </c>
      <c r="C81" s="50"/>
      <c r="D81" s="50"/>
      <c r="E81" s="50"/>
      <c r="F81" s="50"/>
      <c r="G81" s="50"/>
      <c r="H81" s="50"/>
      <c r="I81" s="50"/>
    </row>
    <row r="82" spans="1:9" s="76" customFormat="1" ht="15">
      <c r="A82" s="52" t="s">
        <v>704</v>
      </c>
      <c r="B82" s="132">
        <v>0</v>
      </c>
      <c r="C82" s="33"/>
      <c r="D82" s="33"/>
      <c r="E82" s="33"/>
      <c r="F82" s="33"/>
      <c r="G82" s="33"/>
      <c r="H82" s="33"/>
      <c r="I82" s="33"/>
    </row>
    <row r="83" spans="1:9" s="76" customFormat="1" ht="30">
      <c r="A83" s="52" t="s">
        <v>1234</v>
      </c>
      <c r="B83" s="132">
        <v>0</v>
      </c>
      <c r="C83" s="33"/>
      <c r="D83" s="33"/>
      <c r="E83" s="33"/>
      <c r="F83" s="33"/>
      <c r="G83" s="33"/>
      <c r="H83" s="33"/>
      <c r="I83" s="33"/>
    </row>
    <row r="84" spans="1:9" s="69" customFormat="1" ht="30">
      <c r="A84" s="48" t="s">
        <v>1235</v>
      </c>
      <c r="B84" s="87">
        <f>SUM(B86:B90)/5</f>
        <v>0</v>
      </c>
      <c r="C84" s="33"/>
      <c r="D84" s="33"/>
      <c r="E84" s="33"/>
      <c r="F84" s="33"/>
      <c r="G84" s="33"/>
      <c r="H84" s="33"/>
      <c r="I84" s="33"/>
    </row>
    <row r="85" spans="1:9" s="102" customFormat="1" ht="15">
      <c r="A85" s="51" t="s">
        <v>973</v>
      </c>
      <c r="B85" s="101"/>
      <c r="C85" s="33"/>
      <c r="D85" s="33"/>
      <c r="E85" s="33"/>
      <c r="F85" s="33"/>
      <c r="G85" s="33"/>
      <c r="H85" s="33"/>
      <c r="I85" s="33"/>
    </row>
    <row r="86" spans="1:9" s="102" customFormat="1" ht="15">
      <c r="A86" s="51" t="s">
        <v>1236</v>
      </c>
      <c r="B86" s="132">
        <v>0</v>
      </c>
      <c r="C86" s="33"/>
      <c r="D86" s="33"/>
      <c r="E86" s="33"/>
      <c r="F86" s="33"/>
      <c r="G86" s="33"/>
      <c r="H86" s="33"/>
      <c r="I86" s="33"/>
    </row>
    <row r="87" spans="1:9" s="102" customFormat="1" ht="15">
      <c r="A87" s="51" t="s">
        <v>174</v>
      </c>
      <c r="B87" s="132">
        <v>0</v>
      </c>
      <c r="C87" s="33"/>
      <c r="D87" s="33"/>
      <c r="E87" s="33"/>
      <c r="F87" s="33"/>
      <c r="G87" s="33"/>
      <c r="H87" s="33"/>
      <c r="I87" s="33"/>
    </row>
    <row r="88" spans="1:9" s="102" customFormat="1" ht="15">
      <c r="A88" s="51" t="s">
        <v>175</v>
      </c>
      <c r="B88" s="132">
        <v>0</v>
      </c>
      <c r="C88" s="33"/>
      <c r="D88" s="33"/>
      <c r="E88" s="33"/>
      <c r="F88" s="33"/>
      <c r="G88" s="33"/>
      <c r="H88" s="33"/>
      <c r="I88" s="33"/>
    </row>
    <row r="89" spans="1:9" s="102" customFormat="1" ht="30">
      <c r="A89" s="51" t="s">
        <v>176</v>
      </c>
      <c r="B89" s="132">
        <v>0</v>
      </c>
      <c r="C89" s="33"/>
      <c r="D89" s="33"/>
      <c r="E89" s="33"/>
      <c r="F89" s="33"/>
      <c r="G89" s="33"/>
      <c r="H89" s="33"/>
      <c r="I89" s="33"/>
    </row>
    <row r="90" spans="1:9" s="102" customFormat="1" ht="30" customHeight="1">
      <c r="A90" s="51" t="s">
        <v>177</v>
      </c>
      <c r="B90" s="132">
        <v>0</v>
      </c>
      <c r="C90" s="33"/>
      <c r="D90" s="33"/>
      <c r="E90" s="33"/>
      <c r="F90" s="33"/>
      <c r="G90" s="33"/>
      <c r="H90" s="33"/>
      <c r="I90" s="33"/>
    </row>
    <row r="91" spans="1:9" s="69" customFormat="1" ht="30">
      <c r="A91" s="48" t="s">
        <v>178</v>
      </c>
      <c r="B91" s="87">
        <f>SUM(B93:B94)/2</f>
        <v>0</v>
      </c>
      <c r="C91" s="60"/>
      <c r="D91" s="60"/>
      <c r="E91" s="60"/>
      <c r="F91" s="60"/>
      <c r="G91" s="60"/>
      <c r="H91" s="60"/>
      <c r="I91" s="60"/>
    </row>
    <row r="92" spans="1:9" s="102" customFormat="1" ht="15">
      <c r="A92" s="51" t="s">
        <v>973</v>
      </c>
      <c r="B92" s="101"/>
      <c r="C92" s="33"/>
      <c r="D92" s="33"/>
      <c r="E92" s="33"/>
      <c r="F92" s="33"/>
      <c r="G92" s="33"/>
      <c r="H92" s="33"/>
      <c r="I92" s="33"/>
    </row>
    <row r="93" spans="1:9" s="102" customFormat="1" ht="30">
      <c r="A93" s="51" t="s">
        <v>179</v>
      </c>
      <c r="B93" s="132">
        <v>0</v>
      </c>
      <c r="C93" s="33"/>
      <c r="D93" s="33"/>
      <c r="E93" s="33"/>
      <c r="F93" s="33"/>
      <c r="G93" s="33"/>
      <c r="H93" s="33"/>
      <c r="I93" s="33"/>
    </row>
    <row r="94" spans="1:9" s="102" customFormat="1" ht="15">
      <c r="A94" s="51" t="s">
        <v>180</v>
      </c>
      <c r="B94" s="132">
        <v>0</v>
      </c>
      <c r="C94" s="33"/>
      <c r="D94" s="33"/>
      <c r="E94" s="33"/>
      <c r="F94" s="33"/>
      <c r="G94" s="33"/>
      <c r="H94" s="33"/>
      <c r="I94" s="33"/>
    </row>
    <row r="96" spans="1:9" s="73" customFormat="1" ht="28.5">
      <c r="A96" s="46" t="s">
        <v>181</v>
      </c>
      <c r="B96" s="86">
        <f>(B97+B103)/2</f>
        <v>0</v>
      </c>
      <c r="C96" s="33"/>
      <c r="D96" s="33"/>
      <c r="E96" s="33"/>
      <c r="F96" s="33"/>
      <c r="G96" s="33"/>
      <c r="H96" s="33"/>
      <c r="I96" s="33"/>
    </row>
    <row r="97" spans="1:9" s="69" customFormat="1" ht="30">
      <c r="A97" s="48" t="s">
        <v>182</v>
      </c>
      <c r="B97" s="87">
        <f>SUM(B99:B102)/4</f>
        <v>0</v>
      </c>
      <c r="C97" s="33"/>
      <c r="D97" s="33"/>
      <c r="E97" s="33"/>
      <c r="F97" s="33"/>
      <c r="G97" s="33"/>
      <c r="H97" s="33"/>
      <c r="I97" s="33"/>
    </row>
    <row r="98" spans="1:2" ht="15">
      <c r="A98" s="51" t="s">
        <v>81</v>
      </c>
      <c r="B98" s="89"/>
    </row>
    <row r="99" spans="1:2" ht="30">
      <c r="A99" s="51" t="s">
        <v>183</v>
      </c>
      <c r="B99" s="132">
        <v>0</v>
      </c>
    </row>
    <row r="100" spans="1:2" ht="15.75" customHeight="1">
      <c r="A100" s="51" t="s">
        <v>184</v>
      </c>
      <c r="B100" s="132">
        <v>0</v>
      </c>
    </row>
    <row r="101" spans="1:2" ht="30">
      <c r="A101" s="51" t="s">
        <v>185</v>
      </c>
      <c r="B101" s="132">
        <v>0</v>
      </c>
    </row>
    <row r="102" spans="1:2" ht="30">
      <c r="A102" s="51" t="s">
        <v>186</v>
      </c>
      <c r="B102" s="132">
        <v>0</v>
      </c>
    </row>
    <row r="103" spans="1:9" s="69" customFormat="1" ht="30">
      <c r="A103" s="48" t="s">
        <v>1249</v>
      </c>
      <c r="B103" s="87">
        <f>(B105+B106+B107+B108+B109)/5</f>
        <v>0</v>
      </c>
      <c r="C103" s="33"/>
      <c r="D103" s="33"/>
      <c r="E103" s="33"/>
      <c r="F103" s="33"/>
      <c r="G103" s="33"/>
      <c r="H103" s="33"/>
      <c r="I103" s="33"/>
    </row>
    <row r="104" spans="1:2" ht="15">
      <c r="A104" s="51" t="s">
        <v>81</v>
      </c>
      <c r="B104" s="89"/>
    </row>
    <row r="105" spans="1:2" ht="30">
      <c r="A105" s="51" t="s">
        <v>994</v>
      </c>
      <c r="B105" s="132">
        <v>0</v>
      </c>
    </row>
    <row r="106" spans="1:9" ht="30">
      <c r="A106" s="51" t="s">
        <v>995</v>
      </c>
      <c r="B106" s="132">
        <v>0</v>
      </c>
      <c r="C106" s="63"/>
      <c r="D106" s="63"/>
      <c r="E106" s="63"/>
      <c r="F106" s="63"/>
      <c r="G106" s="63"/>
      <c r="H106" s="63"/>
      <c r="I106" s="63"/>
    </row>
    <row r="107" spans="1:9" ht="30">
      <c r="A107" s="51" t="s">
        <v>996</v>
      </c>
      <c r="B107" s="132">
        <v>0</v>
      </c>
      <c r="C107" s="50"/>
      <c r="D107" s="50"/>
      <c r="E107" s="50"/>
      <c r="F107" s="50"/>
      <c r="G107" s="50"/>
      <c r="H107" s="50"/>
      <c r="I107" s="50"/>
    </row>
    <row r="108" spans="1:2" ht="30">
      <c r="A108" s="51" t="s">
        <v>997</v>
      </c>
      <c r="B108" s="132">
        <v>0</v>
      </c>
    </row>
    <row r="109" spans="1:2" ht="15" hidden="1">
      <c r="A109" s="51"/>
      <c r="B109" s="133">
        <f>(B110*0.2)+(B112*0.8)</f>
        <v>0</v>
      </c>
    </row>
    <row r="110" spans="1:2" ht="30">
      <c r="A110" s="51" t="s">
        <v>998</v>
      </c>
      <c r="B110" s="132">
        <v>0</v>
      </c>
    </row>
    <row r="111" ht="15">
      <c r="A111" s="52" t="s">
        <v>566</v>
      </c>
    </row>
    <row r="112" spans="1:9" ht="30">
      <c r="A112" s="52" t="s">
        <v>999</v>
      </c>
      <c r="B112" s="132">
        <v>0</v>
      </c>
      <c r="C112" s="50"/>
      <c r="D112" s="50"/>
      <c r="E112" s="50"/>
      <c r="F112" s="50"/>
      <c r="G112" s="50"/>
      <c r="H112" s="50"/>
      <c r="I112" s="50"/>
    </row>
  </sheetData>
  <sheetProtection password="C1CD" sheet="1" objects="1" scenarios="1"/>
  <dataValidations count="1">
    <dataValidation type="whole" allowBlank="1" showErrorMessage="1" promptTitle="ERROR" prompt="Valor solo puede ser 0 o 1!" errorTitle="ERROR" error="Valor deve ser 0 ou 1!" sqref="B6:B8 B11:B16 B19:B26 B29:B30 B35 B36 B38 B40:B42 B43 B44 B47:B48 B50 B52 B55:B57 B59 B61 B66 B68 B70:B72 B75:B78 B80 B82 B83 B86:B90 B93 B94 B99 B100 B101 B102 B105:B108 B110 B112">
      <formula1>0</formula1>
      <formula2>1</formula2>
    </dataValidation>
  </dataValidations>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I124"/>
  <sheetViews>
    <sheetView workbookViewId="0" topLeftCell="A1">
      <selection activeCell="A1" sqref="A1"/>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30">
      <c r="A1" s="65" t="s">
        <v>887</v>
      </c>
    </row>
    <row r="2" spans="1:2" s="45" customFormat="1" ht="14.25">
      <c r="A2" s="43" t="s">
        <v>55</v>
      </c>
      <c r="B2" s="66">
        <f>(B3+B60+B88+B114)/4</f>
        <v>0</v>
      </c>
    </row>
    <row r="3" spans="1:2" s="45" customFormat="1" ht="14.25">
      <c r="A3" s="46" t="s">
        <v>1000</v>
      </c>
      <c r="B3" s="67">
        <f>(B4+B17+B30+B54)/4</f>
        <v>0</v>
      </c>
    </row>
    <row r="4" spans="1:9" s="69" customFormat="1" ht="30">
      <c r="A4" s="48" t="s">
        <v>1001</v>
      </c>
      <c r="B4" s="68">
        <f>(B6+B7+B8+B9+B16)/5</f>
        <v>0</v>
      </c>
      <c r="C4" s="50"/>
      <c r="D4" s="50"/>
      <c r="E4" s="50"/>
      <c r="F4" s="50"/>
      <c r="G4" s="50"/>
      <c r="H4" s="50"/>
      <c r="I4" s="50"/>
    </row>
    <row r="5" spans="1:9" s="71" customFormat="1" ht="15">
      <c r="A5" s="51" t="s">
        <v>1002</v>
      </c>
      <c r="B5" s="70"/>
      <c r="C5" s="50"/>
      <c r="D5" s="50"/>
      <c r="E5" s="50"/>
      <c r="F5" s="50"/>
      <c r="G5" s="50"/>
      <c r="H5" s="50"/>
      <c r="I5" s="50"/>
    </row>
    <row r="6" spans="1:9" s="71" customFormat="1" ht="15">
      <c r="A6" s="51" t="s">
        <v>1003</v>
      </c>
      <c r="B6" s="132">
        <v>0</v>
      </c>
      <c r="C6" s="50"/>
      <c r="D6" s="50"/>
      <c r="E6" s="50"/>
      <c r="F6" s="50"/>
      <c r="G6" s="50"/>
      <c r="H6" s="50"/>
      <c r="I6" s="50"/>
    </row>
    <row r="7" spans="1:9" s="71" customFormat="1" ht="30">
      <c r="A7" s="51" t="s">
        <v>1004</v>
      </c>
      <c r="B7" s="132">
        <v>0</v>
      </c>
      <c r="C7" s="33"/>
      <c r="D7" s="33"/>
      <c r="E7" s="33"/>
      <c r="F7" s="33"/>
      <c r="G7" s="33"/>
      <c r="H7" s="33"/>
      <c r="I7" s="33"/>
    </row>
    <row r="8" spans="1:9" s="71" customFormat="1" ht="30">
      <c r="A8" s="51" t="s">
        <v>1005</v>
      </c>
      <c r="B8" s="132">
        <v>0</v>
      </c>
      <c r="C8" s="33"/>
      <c r="D8" s="33"/>
      <c r="E8" s="33"/>
      <c r="F8" s="33"/>
      <c r="G8" s="33"/>
      <c r="H8" s="33"/>
      <c r="I8" s="33"/>
    </row>
    <row r="9" spans="1:9" s="71" customFormat="1" ht="15" hidden="1">
      <c r="A9" s="51"/>
      <c r="B9" s="70">
        <f>(B10*0.2)+(B11*0.8)</f>
        <v>0</v>
      </c>
      <c r="C9" s="33"/>
      <c r="D9" s="33"/>
      <c r="E9" s="33"/>
      <c r="F9" s="33"/>
      <c r="G9" s="33"/>
      <c r="H9" s="33"/>
      <c r="I9" s="33"/>
    </row>
    <row r="10" spans="1:9" s="71" customFormat="1" ht="15">
      <c r="A10" s="51" t="s">
        <v>1006</v>
      </c>
      <c r="B10" s="132">
        <v>0</v>
      </c>
      <c r="C10" s="33"/>
      <c r="D10" s="33"/>
      <c r="E10" s="33"/>
      <c r="F10" s="33"/>
      <c r="G10" s="33"/>
      <c r="H10" s="33"/>
      <c r="I10" s="33"/>
    </row>
    <row r="11" spans="1:2" ht="15">
      <c r="A11" s="52" t="s">
        <v>1007</v>
      </c>
      <c r="B11" s="25">
        <f>SUM(B12:B15)/4</f>
        <v>0</v>
      </c>
    </row>
    <row r="12" spans="1:2" ht="15">
      <c r="A12" s="52" t="s">
        <v>1008</v>
      </c>
      <c r="B12" s="132">
        <v>0</v>
      </c>
    </row>
    <row r="13" spans="1:2" ht="15">
      <c r="A13" s="52" t="s">
        <v>1009</v>
      </c>
      <c r="B13" s="132">
        <v>0</v>
      </c>
    </row>
    <row r="14" spans="1:2" ht="15">
      <c r="A14" s="52" t="s">
        <v>1010</v>
      </c>
      <c r="B14" s="132">
        <v>0</v>
      </c>
    </row>
    <row r="15" spans="1:2" ht="15">
      <c r="A15" s="52" t="s">
        <v>1011</v>
      </c>
      <c r="B15" s="132">
        <v>0</v>
      </c>
    </row>
    <row r="16" spans="1:2" ht="15">
      <c r="A16" s="51" t="s">
        <v>1012</v>
      </c>
      <c r="B16" s="132">
        <v>0</v>
      </c>
    </row>
    <row r="17" spans="1:9" s="69" customFormat="1" ht="30">
      <c r="A17" s="48" t="s">
        <v>1013</v>
      </c>
      <c r="B17" s="68">
        <f>SUM(B19:B29)/11</f>
        <v>0</v>
      </c>
      <c r="C17" s="33"/>
      <c r="D17" s="33"/>
      <c r="E17" s="33"/>
      <c r="F17" s="33"/>
      <c r="G17" s="33"/>
      <c r="H17" s="33"/>
      <c r="I17" s="33"/>
    </row>
    <row r="18" spans="1:2" ht="15">
      <c r="A18" s="51" t="s">
        <v>1014</v>
      </c>
      <c r="B18" s="70"/>
    </row>
    <row r="19" spans="1:2" ht="30">
      <c r="A19" s="51" t="s">
        <v>1015</v>
      </c>
      <c r="B19" s="132">
        <v>0</v>
      </c>
    </row>
    <row r="20" spans="1:2" ht="15">
      <c r="A20" s="51" t="s">
        <v>1016</v>
      </c>
      <c r="B20" s="132">
        <v>0</v>
      </c>
    </row>
    <row r="21" spans="1:2" ht="30">
      <c r="A21" s="51" t="s">
        <v>1017</v>
      </c>
      <c r="B21" s="132">
        <v>0</v>
      </c>
    </row>
    <row r="22" spans="1:2" ht="15">
      <c r="A22" s="51" t="s">
        <v>1018</v>
      </c>
      <c r="B22" s="132">
        <v>0</v>
      </c>
    </row>
    <row r="23" spans="1:9" ht="15">
      <c r="A23" s="51" t="s">
        <v>1019</v>
      </c>
      <c r="B23" s="132">
        <v>0</v>
      </c>
      <c r="C23" s="50"/>
      <c r="D23" s="50"/>
      <c r="E23" s="50"/>
      <c r="F23" s="50"/>
      <c r="G23" s="50"/>
      <c r="H23" s="50"/>
      <c r="I23" s="50"/>
    </row>
    <row r="24" spans="1:9" ht="15">
      <c r="A24" s="51" t="s">
        <v>1020</v>
      </c>
      <c r="B24" s="132">
        <v>0</v>
      </c>
      <c r="C24" s="50"/>
      <c r="D24" s="50"/>
      <c r="E24" s="50"/>
      <c r="F24" s="50"/>
      <c r="G24" s="50"/>
      <c r="H24" s="50"/>
      <c r="I24" s="50"/>
    </row>
    <row r="25" spans="1:2" ht="15">
      <c r="A25" s="51" t="s">
        <v>1021</v>
      </c>
      <c r="B25" s="132">
        <v>0</v>
      </c>
    </row>
    <row r="26" spans="1:2" ht="15">
      <c r="A26" s="51" t="s">
        <v>1022</v>
      </c>
      <c r="B26" s="132">
        <v>0</v>
      </c>
    </row>
    <row r="27" spans="1:2" ht="15">
      <c r="A27" s="51" t="s">
        <v>1023</v>
      </c>
      <c r="B27" s="132">
        <v>0</v>
      </c>
    </row>
    <row r="28" spans="1:2" ht="15">
      <c r="A28" s="51" t="s">
        <v>1024</v>
      </c>
      <c r="B28" s="132">
        <v>0</v>
      </c>
    </row>
    <row r="29" spans="1:2" ht="43.5" customHeight="1">
      <c r="A29" s="51" t="s">
        <v>1025</v>
      </c>
      <c r="B29" s="132">
        <v>0</v>
      </c>
    </row>
    <row r="30" spans="1:9" s="69" customFormat="1" ht="15">
      <c r="A30" s="48" t="s">
        <v>1026</v>
      </c>
      <c r="B30" s="70">
        <f>SUM(B32:B50)/19</f>
        <v>0</v>
      </c>
      <c r="C30" s="33"/>
      <c r="D30" s="33"/>
      <c r="E30" s="33"/>
      <c r="F30" s="33"/>
      <c r="G30" s="33"/>
      <c r="H30" s="33"/>
      <c r="I30" s="33"/>
    </row>
    <row r="31" spans="1:2" ht="15">
      <c r="A31" s="51" t="s">
        <v>1027</v>
      </c>
      <c r="B31" s="70"/>
    </row>
    <row r="32" spans="1:2" ht="15">
      <c r="A32" s="51" t="s">
        <v>1028</v>
      </c>
      <c r="B32" s="132">
        <v>0</v>
      </c>
    </row>
    <row r="33" spans="1:2" ht="15">
      <c r="A33" s="51" t="s">
        <v>1029</v>
      </c>
      <c r="B33" s="132">
        <v>0</v>
      </c>
    </row>
    <row r="34" spans="1:2" ht="15">
      <c r="A34" s="51" t="s">
        <v>1030</v>
      </c>
      <c r="B34" s="132">
        <v>0</v>
      </c>
    </row>
    <row r="35" spans="1:9" ht="15">
      <c r="A35" s="51" t="s">
        <v>1031</v>
      </c>
      <c r="B35" s="132">
        <v>0</v>
      </c>
      <c r="C35" s="50"/>
      <c r="D35" s="50"/>
      <c r="E35" s="50"/>
      <c r="F35" s="50"/>
      <c r="G35" s="50"/>
      <c r="H35" s="50"/>
      <c r="I35" s="50"/>
    </row>
    <row r="36" spans="1:9" ht="15">
      <c r="A36" s="51" t="s">
        <v>1032</v>
      </c>
      <c r="B36" s="132">
        <v>0</v>
      </c>
      <c r="C36" s="50"/>
      <c r="D36" s="50"/>
      <c r="E36" s="50"/>
      <c r="F36" s="50"/>
      <c r="G36" s="50"/>
      <c r="H36" s="50"/>
      <c r="I36" s="50"/>
    </row>
    <row r="37" spans="1:2" ht="15">
      <c r="A37" s="51" t="s">
        <v>1033</v>
      </c>
      <c r="B37" s="132">
        <v>0</v>
      </c>
    </row>
    <row r="38" spans="1:2" ht="15">
      <c r="A38" s="51" t="s">
        <v>1034</v>
      </c>
      <c r="B38" s="132">
        <v>0</v>
      </c>
    </row>
    <row r="39" spans="1:2" ht="15">
      <c r="A39" s="51" t="s">
        <v>1035</v>
      </c>
      <c r="B39" s="132">
        <v>0</v>
      </c>
    </row>
    <row r="40" spans="1:2" ht="15">
      <c r="A40" s="51" t="s">
        <v>1036</v>
      </c>
      <c r="B40" s="132">
        <v>0</v>
      </c>
    </row>
    <row r="41" spans="1:2" ht="15">
      <c r="A41" s="51" t="s">
        <v>1037</v>
      </c>
      <c r="B41" s="132">
        <v>0</v>
      </c>
    </row>
    <row r="42" spans="1:2" ht="15">
      <c r="A42" s="51" t="s">
        <v>1038</v>
      </c>
      <c r="B42" s="132">
        <v>0</v>
      </c>
    </row>
    <row r="43" spans="1:2" ht="15">
      <c r="A43" s="51" t="s">
        <v>1039</v>
      </c>
      <c r="B43" s="132">
        <v>0</v>
      </c>
    </row>
    <row r="44" spans="1:2" ht="15">
      <c r="A44" s="51" t="s">
        <v>1040</v>
      </c>
      <c r="B44" s="132">
        <v>0</v>
      </c>
    </row>
    <row r="45" spans="1:2" ht="15">
      <c r="A45" s="51" t="s">
        <v>1041</v>
      </c>
      <c r="B45" s="132">
        <v>0</v>
      </c>
    </row>
    <row r="46" spans="1:2" ht="15">
      <c r="A46" s="51" t="s">
        <v>1042</v>
      </c>
      <c r="B46" s="132">
        <v>0</v>
      </c>
    </row>
    <row r="47" spans="1:9" ht="15">
      <c r="A47" s="51" t="s">
        <v>1043</v>
      </c>
      <c r="B47" s="132">
        <v>0</v>
      </c>
      <c r="C47" s="50"/>
      <c r="D47" s="50"/>
      <c r="E47" s="50"/>
      <c r="F47" s="50"/>
      <c r="G47" s="50"/>
      <c r="H47" s="50"/>
      <c r="I47" s="50"/>
    </row>
    <row r="48" spans="1:9" ht="15">
      <c r="A48" s="51" t="s">
        <v>1044</v>
      </c>
      <c r="B48" s="132">
        <v>0</v>
      </c>
      <c r="C48" s="50"/>
      <c r="D48" s="50"/>
      <c r="E48" s="50"/>
      <c r="F48" s="50"/>
      <c r="G48" s="50"/>
      <c r="H48" s="50"/>
      <c r="I48" s="50"/>
    </row>
    <row r="49" spans="1:2" ht="45">
      <c r="A49" s="51" t="s">
        <v>1045</v>
      </c>
      <c r="B49" s="132">
        <v>0</v>
      </c>
    </row>
    <row r="50" spans="1:2" ht="15" hidden="1">
      <c r="A50" s="51"/>
      <c r="B50" s="41">
        <f>(B51*0.2)+(B53*0.8)</f>
        <v>0</v>
      </c>
    </row>
    <row r="51" spans="1:2" ht="30">
      <c r="A51" s="51" t="s">
        <v>1046</v>
      </c>
      <c r="B51" s="132">
        <v>0</v>
      </c>
    </row>
    <row r="52" ht="15">
      <c r="A52" s="52" t="s">
        <v>1117</v>
      </c>
    </row>
    <row r="53" spans="1:2" ht="30">
      <c r="A53" s="52" t="s">
        <v>1047</v>
      </c>
      <c r="B53" s="132">
        <v>0</v>
      </c>
    </row>
    <row r="54" spans="1:9" s="69" customFormat="1" ht="30">
      <c r="A54" s="48" t="s">
        <v>1048</v>
      </c>
      <c r="B54" s="68">
        <f>SUM(B56:B58)/3</f>
        <v>0</v>
      </c>
      <c r="C54" s="33"/>
      <c r="D54" s="33"/>
      <c r="E54" s="33"/>
      <c r="F54" s="33"/>
      <c r="G54" s="33"/>
      <c r="H54" s="33"/>
      <c r="I54" s="33"/>
    </row>
    <row r="55" spans="1:2" ht="15">
      <c r="A55" s="51" t="s">
        <v>81</v>
      </c>
      <c r="B55" s="70"/>
    </row>
    <row r="56" spans="1:2" ht="15">
      <c r="A56" s="51" t="s">
        <v>1049</v>
      </c>
      <c r="B56" s="132">
        <v>0</v>
      </c>
    </row>
    <row r="57" spans="1:2" ht="30">
      <c r="A57" s="51" t="s">
        <v>1050</v>
      </c>
      <c r="B57" s="132">
        <v>0</v>
      </c>
    </row>
    <row r="58" spans="1:9" ht="30">
      <c r="A58" s="51" t="s">
        <v>1051</v>
      </c>
      <c r="B58" s="132">
        <v>0</v>
      </c>
      <c r="C58" s="45"/>
      <c r="D58" s="45"/>
      <c r="E58" s="45"/>
      <c r="F58" s="45"/>
      <c r="G58" s="45"/>
      <c r="H58" s="45"/>
      <c r="I58" s="45"/>
    </row>
    <row r="59" spans="2:9" ht="15">
      <c r="B59" s="95"/>
      <c r="C59" s="50"/>
      <c r="D59" s="50"/>
      <c r="E59" s="50"/>
      <c r="F59" s="50"/>
      <c r="G59" s="50"/>
      <c r="H59" s="50"/>
      <c r="I59" s="50"/>
    </row>
    <row r="60" spans="1:9" s="73" customFormat="1" ht="28.5">
      <c r="A60" s="46" t="s">
        <v>1052</v>
      </c>
      <c r="B60" s="67">
        <f>(B61+B70+B80)/3</f>
        <v>0</v>
      </c>
      <c r="C60" s="33"/>
      <c r="D60" s="33"/>
      <c r="E60" s="33"/>
      <c r="F60" s="33"/>
      <c r="G60" s="33"/>
      <c r="H60" s="33"/>
      <c r="I60" s="33"/>
    </row>
    <row r="61" spans="1:9" s="69" customFormat="1" ht="30">
      <c r="A61" s="48" t="s">
        <v>1053</v>
      </c>
      <c r="B61" s="68">
        <f>(B63+B64)/2</f>
        <v>0</v>
      </c>
      <c r="C61" s="33"/>
      <c r="D61" s="33"/>
      <c r="E61" s="33"/>
      <c r="F61" s="33"/>
      <c r="G61" s="33"/>
      <c r="H61" s="33"/>
      <c r="I61" s="33"/>
    </row>
    <row r="62" spans="1:2" ht="15">
      <c r="A62" s="51" t="s">
        <v>1054</v>
      </c>
      <c r="B62" s="70"/>
    </row>
    <row r="63" spans="1:2" ht="15">
      <c r="A63" s="51" t="s">
        <v>1055</v>
      </c>
      <c r="B63" s="132">
        <v>0</v>
      </c>
    </row>
    <row r="64" spans="1:2" ht="15" hidden="1">
      <c r="A64" s="51"/>
      <c r="B64" s="25">
        <f>(B65*0.2)+(B66*0.8)</f>
        <v>0</v>
      </c>
    </row>
    <row r="65" spans="1:9" ht="30">
      <c r="A65" s="51" t="s">
        <v>1056</v>
      </c>
      <c r="B65" s="132">
        <v>0</v>
      </c>
      <c r="C65" s="50"/>
      <c r="D65" s="50"/>
      <c r="E65" s="50"/>
      <c r="F65" s="50"/>
      <c r="G65" s="50"/>
      <c r="H65" s="50"/>
      <c r="I65" s="50"/>
    </row>
    <row r="66" spans="1:2" ht="15">
      <c r="A66" s="96" t="s">
        <v>1057</v>
      </c>
      <c r="B66" s="18">
        <f>SUM(B67:B69)/3</f>
        <v>0</v>
      </c>
    </row>
    <row r="67" spans="1:2" ht="15">
      <c r="A67" s="96" t="s">
        <v>1058</v>
      </c>
      <c r="B67" s="132">
        <v>0</v>
      </c>
    </row>
    <row r="68" spans="1:2" ht="15">
      <c r="A68" s="96" t="s">
        <v>1059</v>
      </c>
      <c r="B68" s="132">
        <v>0</v>
      </c>
    </row>
    <row r="69" spans="1:2" ht="15">
      <c r="A69" s="96" t="s">
        <v>1060</v>
      </c>
      <c r="B69" s="132">
        <v>0</v>
      </c>
    </row>
    <row r="70" spans="1:9" s="69" customFormat="1" ht="30">
      <c r="A70" s="48" t="s">
        <v>1061</v>
      </c>
      <c r="B70" s="68">
        <f>SUM(B72:B79)/8</f>
        <v>0</v>
      </c>
      <c r="C70" s="33"/>
      <c r="D70" s="33"/>
      <c r="E70" s="33"/>
      <c r="F70" s="33"/>
      <c r="G70" s="33"/>
      <c r="H70" s="33"/>
      <c r="I70" s="33"/>
    </row>
    <row r="71" spans="1:2" ht="15">
      <c r="A71" s="51" t="s">
        <v>1062</v>
      </c>
      <c r="B71" s="70"/>
    </row>
    <row r="72" spans="1:2" ht="15">
      <c r="A72" s="51" t="s">
        <v>1063</v>
      </c>
      <c r="B72" s="132">
        <v>0</v>
      </c>
    </row>
    <row r="73" spans="1:9" ht="15">
      <c r="A73" s="51" t="s">
        <v>1064</v>
      </c>
      <c r="B73" s="132">
        <v>0</v>
      </c>
      <c r="C73" s="45"/>
      <c r="D73" s="45"/>
      <c r="E73" s="45"/>
      <c r="F73" s="45"/>
      <c r="G73" s="45"/>
      <c r="H73" s="45"/>
      <c r="I73" s="45"/>
    </row>
    <row r="74" spans="1:9" ht="15">
      <c r="A74" s="51" t="s">
        <v>1065</v>
      </c>
      <c r="B74" s="132">
        <v>0</v>
      </c>
      <c r="C74" s="50"/>
      <c r="D74" s="50"/>
      <c r="E74" s="50"/>
      <c r="F74" s="50"/>
      <c r="G74" s="50"/>
      <c r="H74" s="50"/>
      <c r="I74" s="50"/>
    </row>
    <row r="75" spans="1:2" ht="15">
      <c r="A75" s="51" t="s">
        <v>1066</v>
      </c>
      <c r="B75" s="132">
        <v>0</v>
      </c>
    </row>
    <row r="76" spans="1:2" ht="15">
      <c r="A76" s="51" t="s">
        <v>1067</v>
      </c>
      <c r="B76" s="132">
        <v>0</v>
      </c>
    </row>
    <row r="77" spans="1:2" ht="30">
      <c r="A77" s="51" t="s">
        <v>1068</v>
      </c>
      <c r="B77" s="132">
        <v>0</v>
      </c>
    </row>
    <row r="78" spans="1:2" ht="30">
      <c r="A78" s="51" t="s">
        <v>1069</v>
      </c>
      <c r="B78" s="132">
        <v>0</v>
      </c>
    </row>
    <row r="79" spans="1:2" ht="30">
      <c r="A79" s="51" t="s">
        <v>1070</v>
      </c>
      <c r="B79" s="132">
        <v>0</v>
      </c>
    </row>
    <row r="80" spans="1:9" s="69" customFormat="1" ht="45">
      <c r="A80" s="48" t="s">
        <v>543</v>
      </c>
      <c r="B80" s="68">
        <f>B81</f>
        <v>0</v>
      </c>
      <c r="C80" s="33"/>
      <c r="D80" s="33"/>
      <c r="E80" s="33"/>
      <c r="F80" s="33"/>
      <c r="G80" s="33"/>
      <c r="H80" s="33"/>
      <c r="I80" s="33"/>
    </row>
    <row r="81" spans="1:2" ht="15">
      <c r="A81" s="51" t="s">
        <v>81</v>
      </c>
      <c r="B81" s="25">
        <f>(B82*0.2)+(B83*0.8)</f>
        <v>0</v>
      </c>
    </row>
    <row r="82" spans="1:2" ht="15">
      <c r="A82" s="51" t="s">
        <v>544</v>
      </c>
      <c r="B82" s="132">
        <v>0</v>
      </c>
    </row>
    <row r="83" spans="1:2" ht="15">
      <c r="A83" s="96" t="s">
        <v>359</v>
      </c>
      <c r="B83" s="18">
        <f>SUM(B84:B86)/3</f>
        <v>0</v>
      </c>
    </row>
    <row r="84" spans="1:2" ht="15">
      <c r="A84" s="96" t="s">
        <v>360</v>
      </c>
      <c r="B84" s="132">
        <v>0</v>
      </c>
    </row>
    <row r="85" spans="1:2" ht="15">
      <c r="A85" s="96" t="s">
        <v>361</v>
      </c>
      <c r="B85" s="132">
        <v>0</v>
      </c>
    </row>
    <row r="86" spans="1:2" ht="15">
      <c r="A86" s="96" t="s">
        <v>362</v>
      </c>
      <c r="B86" s="132">
        <v>0</v>
      </c>
    </row>
    <row r="87" ht="15">
      <c r="A87" s="51"/>
    </row>
    <row r="88" spans="1:9" s="73" customFormat="1" ht="15" customHeight="1">
      <c r="A88" s="46" t="s">
        <v>363</v>
      </c>
      <c r="B88" s="67">
        <f>(B89+B96)/2</f>
        <v>0</v>
      </c>
      <c r="C88" s="33"/>
      <c r="D88" s="33"/>
      <c r="E88" s="33"/>
      <c r="F88" s="33"/>
      <c r="G88" s="33"/>
      <c r="H88" s="33"/>
      <c r="I88" s="33"/>
    </row>
    <row r="89" spans="1:9" s="69" customFormat="1" ht="30">
      <c r="A89" s="48" t="s">
        <v>364</v>
      </c>
      <c r="B89" s="68">
        <f>SUM(B91:B95)/5</f>
        <v>0</v>
      </c>
      <c r="C89" s="33"/>
      <c r="D89" s="33"/>
      <c r="E89" s="33"/>
      <c r="F89" s="33"/>
      <c r="G89" s="33"/>
      <c r="H89" s="33"/>
      <c r="I89" s="33"/>
    </row>
    <row r="90" spans="1:2" ht="15">
      <c r="A90" s="51" t="s">
        <v>81</v>
      </c>
      <c r="B90" s="70"/>
    </row>
    <row r="91" spans="1:2" ht="30">
      <c r="A91" s="51" t="s">
        <v>365</v>
      </c>
      <c r="B91" s="132">
        <v>0</v>
      </c>
    </row>
    <row r="92" spans="1:9" ht="30">
      <c r="A92" s="51" t="s">
        <v>366</v>
      </c>
      <c r="B92" s="132">
        <v>0</v>
      </c>
      <c r="C92" s="60"/>
      <c r="D92" s="60"/>
      <c r="E92" s="60"/>
      <c r="F92" s="60"/>
      <c r="G92" s="60"/>
      <c r="H92" s="60"/>
      <c r="I92" s="60"/>
    </row>
    <row r="93" spans="1:2" ht="30">
      <c r="A93" s="51" t="s">
        <v>367</v>
      </c>
      <c r="B93" s="132">
        <v>0</v>
      </c>
    </row>
    <row r="94" spans="1:2" ht="45">
      <c r="A94" s="51" t="s">
        <v>368</v>
      </c>
      <c r="B94" s="132">
        <v>0</v>
      </c>
    </row>
    <row r="95" spans="1:2" ht="45">
      <c r="A95" s="51" t="s">
        <v>1082</v>
      </c>
      <c r="B95" s="132">
        <v>0</v>
      </c>
    </row>
    <row r="96" spans="1:9" s="69" customFormat="1" ht="30">
      <c r="A96" s="48" t="s">
        <v>1083</v>
      </c>
      <c r="B96" s="68">
        <f>(B98+B99+B100+B101+B102+B106+B107+B112)/8</f>
        <v>0</v>
      </c>
      <c r="C96" s="33"/>
      <c r="D96" s="33"/>
      <c r="E96" s="33"/>
      <c r="F96" s="33"/>
      <c r="G96" s="33"/>
      <c r="H96" s="33"/>
      <c r="I96" s="33"/>
    </row>
    <row r="97" spans="1:2" ht="15">
      <c r="A97" s="51" t="s">
        <v>81</v>
      </c>
      <c r="B97" s="70"/>
    </row>
    <row r="98" spans="1:2" ht="15">
      <c r="A98" s="51" t="s">
        <v>378</v>
      </c>
      <c r="B98" s="132">
        <v>0</v>
      </c>
    </row>
    <row r="99" spans="1:2" ht="29.25" customHeight="1">
      <c r="A99" s="51" t="s">
        <v>379</v>
      </c>
      <c r="B99" s="132">
        <v>0</v>
      </c>
    </row>
    <row r="100" spans="1:2" ht="30">
      <c r="A100" s="51" t="s">
        <v>380</v>
      </c>
      <c r="B100" s="132">
        <v>0</v>
      </c>
    </row>
    <row r="101" spans="1:2" ht="30">
      <c r="A101" s="51" t="s">
        <v>1087</v>
      </c>
      <c r="B101" s="132">
        <v>0</v>
      </c>
    </row>
    <row r="102" spans="1:9" ht="15" hidden="1">
      <c r="A102" s="51"/>
      <c r="B102" s="101">
        <f>(B103*0.2)+(B105*0.8)</f>
        <v>0</v>
      </c>
      <c r="C102" s="63"/>
      <c r="D102" s="63"/>
      <c r="E102" s="63"/>
      <c r="F102" s="63"/>
      <c r="G102" s="63"/>
      <c r="H102" s="63"/>
      <c r="I102" s="63"/>
    </row>
    <row r="103" spans="1:9" ht="30">
      <c r="A103" s="51" t="s">
        <v>1088</v>
      </c>
      <c r="B103" s="132">
        <v>0</v>
      </c>
      <c r="C103" s="50"/>
      <c r="D103" s="50"/>
      <c r="E103" s="50"/>
      <c r="F103" s="50"/>
      <c r="G103" s="50"/>
      <c r="H103" s="50"/>
      <c r="I103" s="50"/>
    </row>
    <row r="104" spans="1:2" ht="15">
      <c r="A104" s="52" t="s">
        <v>1117</v>
      </c>
      <c r="B104" s="70"/>
    </row>
    <row r="105" spans="1:2" ht="30">
      <c r="A105" s="52" t="s">
        <v>1089</v>
      </c>
      <c r="B105" s="132">
        <v>0</v>
      </c>
    </row>
    <row r="106" spans="1:2" ht="30">
      <c r="A106" s="51" t="s">
        <v>1090</v>
      </c>
      <c r="B106" s="132">
        <v>0</v>
      </c>
    </row>
    <row r="107" spans="1:2" ht="15" hidden="1">
      <c r="A107" s="51"/>
      <c r="B107" s="101">
        <f>(B108*0.2)+(B109*0.8)</f>
        <v>0</v>
      </c>
    </row>
    <row r="108" spans="1:2" ht="30">
      <c r="A108" s="51" t="s">
        <v>1091</v>
      </c>
      <c r="B108" s="132">
        <v>0</v>
      </c>
    </row>
    <row r="109" spans="1:2" ht="15">
      <c r="A109" s="52" t="s">
        <v>1092</v>
      </c>
      <c r="B109" s="25">
        <f>SUM(B110:B111)/2</f>
        <v>0</v>
      </c>
    </row>
    <row r="110" spans="1:2" ht="15">
      <c r="A110" s="52" t="s">
        <v>1093</v>
      </c>
      <c r="B110" s="132">
        <v>0</v>
      </c>
    </row>
    <row r="111" spans="1:2" ht="15">
      <c r="A111" s="52" t="s">
        <v>1094</v>
      </c>
      <c r="B111" s="132">
        <v>0</v>
      </c>
    </row>
    <row r="112" spans="1:2" ht="45">
      <c r="A112" s="51" t="s">
        <v>1095</v>
      </c>
      <c r="B112" s="132">
        <v>0</v>
      </c>
    </row>
    <row r="114" spans="1:9" s="73" customFormat="1" ht="28.5">
      <c r="A114" s="46" t="s">
        <v>1096</v>
      </c>
      <c r="B114" s="97">
        <f>SUM(B115)</f>
        <v>0</v>
      </c>
      <c r="C114" s="33"/>
      <c r="D114" s="33"/>
      <c r="E114" s="33"/>
      <c r="F114" s="33"/>
      <c r="G114" s="33"/>
      <c r="H114" s="33"/>
      <c r="I114" s="33"/>
    </row>
    <row r="115" spans="1:9" s="69" customFormat="1" ht="30">
      <c r="A115" s="48" t="s">
        <v>1097</v>
      </c>
      <c r="B115" s="98">
        <f>(B116+B121+B122+B123+B124)/5</f>
        <v>0</v>
      </c>
      <c r="C115" s="33"/>
      <c r="D115" s="33"/>
      <c r="E115" s="33"/>
      <c r="F115" s="33"/>
      <c r="G115" s="33"/>
      <c r="H115" s="33"/>
      <c r="I115" s="33"/>
    </row>
    <row r="116" spans="1:2" ht="15">
      <c r="A116" s="51" t="s">
        <v>1098</v>
      </c>
      <c r="B116" s="17">
        <f>SUM(B117*0.2+B118*0.8)</f>
        <v>0</v>
      </c>
    </row>
    <row r="117" spans="1:2" ht="30">
      <c r="A117" s="51" t="s">
        <v>1099</v>
      </c>
      <c r="B117" s="132">
        <v>0</v>
      </c>
    </row>
    <row r="118" spans="1:2" ht="15">
      <c r="A118" s="52" t="s">
        <v>1117</v>
      </c>
      <c r="B118" s="17">
        <f>SUM(B119+B120)/2</f>
        <v>0</v>
      </c>
    </row>
    <row r="119" spans="1:2" ht="30">
      <c r="A119" s="52" t="s">
        <v>1100</v>
      </c>
      <c r="B119" s="132">
        <v>0</v>
      </c>
    </row>
    <row r="120" spans="1:2" ht="45">
      <c r="A120" s="52" t="s">
        <v>1101</v>
      </c>
      <c r="B120" s="132">
        <v>0</v>
      </c>
    </row>
    <row r="121" spans="1:2" ht="15">
      <c r="A121" s="51" t="s">
        <v>1102</v>
      </c>
      <c r="B121" s="132">
        <v>0</v>
      </c>
    </row>
    <row r="122" spans="1:2" ht="30">
      <c r="A122" s="51" t="s">
        <v>1103</v>
      </c>
      <c r="B122" s="132">
        <v>0</v>
      </c>
    </row>
    <row r="123" spans="1:2" ht="15">
      <c r="A123" s="51" t="s">
        <v>1104</v>
      </c>
      <c r="B123" s="132">
        <v>0</v>
      </c>
    </row>
    <row r="124" spans="1:2" ht="30">
      <c r="A124" s="51" t="s">
        <v>1105</v>
      </c>
      <c r="B124" s="132">
        <v>0</v>
      </c>
    </row>
  </sheetData>
  <sheetProtection password="C1CD" sheet="1" objects="1" scenarios="1"/>
  <dataValidations count="1">
    <dataValidation type="whole" allowBlank="1" showErrorMessage="1" promptTitle="ERROR" prompt="Valor solo puede ser 0 o 1!" errorTitle="ERROR" error="Valor deve ser 0 ou 1!" sqref="B6 B7 B8 B10 B12:B16 B19:B29 B32:B49 B51 B53 B56 B57 B58 B63 B65 B67 B68 B69 B72:B77 B78:B79 B82 B84 B85:B86 B91:B95 B98:B101 B103 B105 B106 B108 B110:B111 B112 B117 B119:B124">
      <formula1>0</formula1>
      <formula2>1</formula2>
    </dataValidation>
  </dataValidation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I150"/>
  <sheetViews>
    <sheetView workbookViewId="0" topLeftCell="A1">
      <selection activeCell="A1" sqref="A1"/>
    </sheetView>
  </sheetViews>
  <sheetFormatPr defaultColWidth="9.140625" defaultRowHeight="12.75"/>
  <cols>
    <col min="1" max="1" width="80.7109375" style="31" customWidth="1"/>
    <col min="2" max="2" width="8.7109375" style="84" customWidth="1"/>
    <col min="3" max="3" width="2.7109375" style="33" customWidth="1"/>
    <col min="4" max="8" width="9.7109375" style="33" customWidth="1"/>
    <col min="9" max="9" width="8.8515625" style="33" customWidth="1"/>
    <col min="10" max="16384" width="9.140625" style="19" customWidth="1"/>
  </cols>
  <sheetData>
    <row r="1" ht="30">
      <c r="A1" s="65" t="s">
        <v>87</v>
      </c>
    </row>
    <row r="2" spans="1:2" s="45" customFormat="1" ht="14.25">
      <c r="A2" s="43" t="s">
        <v>56</v>
      </c>
      <c r="B2" s="85">
        <f>(B3+B62+B99+B111+B135)/5</f>
        <v>0</v>
      </c>
    </row>
    <row r="3" spans="1:2" s="45" customFormat="1" ht="14.25">
      <c r="A3" s="46" t="s">
        <v>88</v>
      </c>
      <c r="B3" s="86">
        <f>(B4+B23+B28)/3</f>
        <v>0</v>
      </c>
    </row>
    <row r="4" spans="1:9" s="69" customFormat="1" ht="15">
      <c r="A4" s="48" t="s">
        <v>89</v>
      </c>
      <c r="B4" s="87">
        <f>(B5+B11+B17)/3</f>
        <v>0</v>
      </c>
      <c r="C4" s="50"/>
      <c r="D4" s="50"/>
      <c r="E4" s="50"/>
      <c r="F4" s="50"/>
      <c r="G4" s="50"/>
      <c r="H4" s="50"/>
      <c r="I4" s="50"/>
    </row>
    <row r="5" spans="1:9" s="71" customFormat="1" ht="15">
      <c r="A5" s="51" t="s">
        <v>90</v>
      </c>
      <c r="B5" s="88">
        <f>(B6*0.2)+(B7*0.8)</f>
        <v>0</v>
      </c>
      <c r="C5" s="50"/>
      <c r="D5" s="50"/>
      <c r="E5" s="50"/>
      <c r="F5" s="50"/>
      <c r="G5" s="50"/>
      <c r="H5" s="50"/>
      <c r="I5" s="50"/>
    </row>
    <row r="6" spans="1:9" s="71" customFormat="1" ht="30">
      <c r="A6" s="51" t="s">
        <v>91</v>
      </c>
      <c r="B6" s="132">
        <v>0</v>
      </c>
      <c r="C6" s="33"/>
      <c r="D6" s="33"/>
      <c r="E6" s="33"/>
      <c r="F6" s="33"/>
      <c r="G6" s="33"/>
      <c r="H6" s="33"/>
      <c r="I6" s="33"/>
    </row>
    <row r="7" spans="1:9" s="76" customFormat="1" ht="15">
      <c r="A7" s="52" t="s">
        <v>92</v>
      </c>
      <c r="B7" s="88">
        <f>SUM(B8:B10)/3</f>
        <v>0</v>
      </c>
      <c r="C7" s="33"/>
      <c r="D7" s="33"/>
      <c r="E7" s="33"/>
      <c r="F7" s="33"/>
      <c r="G7" s="33"/>
      <c r="H7" s="33"/>
      <c r="I7" s="33"/>
    </row>
    <row r="8" spans="1:9" s="76" customFormat="1" ht="15">
      <c r="A8" s="52" t="s">
        <v>93</v>
      </c>
      <c r="B8" s="132">
        <v>0</v>
      </c>
      <c r="C8" s="33"/>
      <c r="D8" s="33"/>
      <c r="E8" s="33"/>
      <c r="F8" s="33"/>
      <c r="G8" s="33"/>
      <c r="H8" s="33"/>
      <c r="I8" s="33"/>
    </row>
    <row r="9" spans="1:9" s="76" customFormat="1" ht="15">
      <c r="A9" s="52" t="s">
        <v>94</v>
      </c>
      <c r="B9" s="132">
        <v>0</v>
      </c>
      <c r="C9" s="33"/>
      <c r="D9" s="33"/>
      <c r="E9" s="33"/>
      <c r="F9" s="33"/>
      <c r="G9" s="33"/>
      <c r="H9" s="33"/>
      <c r="I9" s="33"/>
    </row>
    <row r="10" spans="1:9" s="76" customFormat="1" ht="15">
      <c r="A10" s="52" t="s">
        <v>95</v>
      </c>
      <c r="B10" s="132">
        <v>0</v>
      </c>
      <c r="C10" s="33"/>
      <c r="D10" s="33"/>
      <c r="E10" s="33"/>
      <c r="F10" s="33"/>
      <c r="G10" s="33"/>
      <c r="H10" s="33"/>
      <c r="I10" s="33"/>
    </row>
    <row r="11" spans="1:9" s="76" customFormat="1" ht="15" hidden="1">
      <c r="A11" s="52"/>
      <c r="B11" s="89">
        <f>(B12*0.2)+(B13*0.8)</f>
        <v>0</v>
      </c>
      <c r="C11" s="33"/>
      <c r="D11" s="33"/>
      <c r="E11" s="33"/>
      <c r="F11" s="33"/>
      <c r="G11" s="33"/>
      <c r="H11" s="33"/>
      <c r="I11" s="33"/>
    </row>
    <row r="12" spans="1:2" ht="30">
      <c r="A12" s="51" t="s">
        <v>96</v>
      </c>
      <c r="B12" s="132">
        <v>0</v>
      </c>
    </row>
    <row r="13" spans="1:9" s="76" customFormat="1" ht="15">
      <c r="A13" s="52" t="s">
        <v>97</v>
      </c>
      <c r="B13" s="88">
        <f>SUM(B14:B16)/3</f>
        <v>0</v>
      </c>
      <c r="C13" s="33"/>
      <c r="D13" s="33"/>
      <c r="E13" s="33"/>
      <c r="F13" s="33"/>
      <c r="G13" s="33"/>
      <c r="H13" s="33"/>
      <c r="I13" s="33"/>
    </row>
    <row r="14" spans="1:9" s="76" customFormat="1" ht="15">
      <c r="A14" s="52" t="s">
        <v>98</v>
      </c>
      <c r="B14" s="132">
        <v>0</v>
      </c>
      <c r="C14" s="33"/>
      <c r="D14" s="33"/>
      <c r="E14" s="33"/>
      <c r="F14" s="33"/>
      <c r="G14" s="33"/>
      <c r="H14" s="33"/>
      <c r="I14" s="33"/>
    </row>
    <row r="15" spans="1:9" s="76" customFormat="1" ht="15">
      <c r="A15" s="52" t="s">
        <v>99</v>
      </c>
      <c r="B15" s="132">
        <v>0</v>
      </c>
      <c r="C15" s="33"/>
      <c r="D15" s="33"/>
      <c r="E15" s="33"/>
      <c r="F15" s="33"/>
      <c r="G15" s="33"/>
      <c r="H15" s="33"/>
      <c r="I15" s="33"/>
    </row>
    <row r="16" spans="1:9" s="76" customFormat="1" ht="15">
      <c r="A16" s="52" t="s">
        <v>100</v>
      </c>
      <c r="B16" s="132">
        <v>0</v>
      </c>
      <c r="C16" s="33"/>
      <c r="D16" s="33"/>
      <c r="E16" s="33"/>
      <c r="F16" s="33"/>
      <c r="G16" s="33"/>
      <c r="H16" s="33"/>
      <c r="I16" s="33"/>
    </row>
    <row r="17" spans="1:9" s="76" customFormat="1" ht="15" hidden="1">
      <c r="A17" s="52"/>
      <c r="B17" s="89">
        <f>(B18*0.2)+(B19*0.8)</f>
        <v>0</v>
      </c>
      <c r="C17" s="33"/>
      <c r="D17" s="90">
        <f>B5</f>
        <v>0</v>
      </c>
      <c r="E17" s="33"/>
      <c r="F17" s="33"/>
      <c r="G17" s="33"/>
      <c r="H17" s="33"/>
      <c r="I17" s="33"/>
    </row>
    <row r="18" spans="1:9" s="71" customFormat="1" ht="30">
      <c r="A18" s="51" t="s">
        <v>101</v>
      </c>
      <c r="B18" s="132">
        <v>0</v>
      </c>
      <c r="C18" s="33"/>
      <c r="D18" s="33"/>
      <c r="E18" s="33"/>
      <c r="F18" s="33"/>
      <c r="G18" s="33"/>
      <c r="H18" s="33"/>
      <c r="I18" s="33"/>
    </row>
    <row r="19" spans="1:9" s="76" customFormat="1" ht="15">
      <c r="A19" s="52" t="s">
        <v>102</v>
      </c>
      <c r="B19" s="88">
        <f>SUM(B20:B22)/3</f>
        <v>0</v>
      </c>
      <c r="C19" s="33"/>
      <c r="D19" s="33"/>
      <c r="E19" s="33"/>
      <c r="F19" s="33"/>
      <c r="G19" s="33"/>
      <c r="H19" s="33"/>
      <c r="I19" s="33"/>
    </row>
    <row r="20" spans="1:9" s="76" customFormat="1" ht="15">
      <c r="A20" s="52" t="s">
        <v>103</v>
      </c>
      <c r="B20" s="132">
        <v>0</v>
      </c>
      <c r="C20" s="33"/>
      <c r="D20" s="33"/>
      <c r="E20" s="33"/>
      <c r="F20" s="33"/>
      <c r="G20" s="33"/>
      <c r="H20" s="33"/>
      <c r="I20" s="33"/>
    </row>
    <row r="21" spans="1:9" s="76" customFormat="1" ht="15">
      <c r="A21" s="52" t="s">
        <v>104</v>
      </c>
      <c r="B21" s="132">
        <v>0</v>
      </c>
      <c r="C21" s="50"/>
      <c r="D21" s="50"/>
      <c r="E21" s="50"/>
      <c r="F21" s="50"/>
      <c r="G21" s="50"/>
      <c r="H21" s="50"/>
      <c r="I21" s="50"/>
    </row>
    <row r="22" spans="1:9" s="76" customFormat="1" ht="15">
      <c r="A22" s="52" t="s">
        <v>105</v>
      </c>
      <c r="B22" s="132">
        <v>0</v>
      </c>
      <c r="C22" s="50"/>
      <c r="D22" s="50"/>
      <c r="E22" s="50"/>
      <c r="F22" s="50"/>
      <c r="G22" s="50"/>
      <c r="H22" s="50"/>
      <c r="I22" s="50"/>
    </row>
    <row r="23" spans="1:9" s="69" customFormat="1" ht="30">
      <c r="A23" s="48" t="s">
        <v>106</v>
      </c>
      <c r="B23" s="87">
        <f>SUM(B25:B27)/3</f>
        <v>0</v>
      </c>
      <c r="C23" s="33"/>
      <c r="D23" s="33"/>
      <c r="E23" s="33"/>
      <c r="F23" s="33"/>
      <c r="G23" s="33"/>
      <c r="H23" s="33"/>
      <c r="I23" s="33"/>
    </row>
    <row r="24" spans="1:9" s="71" customFormat="1" ht="15">
      <c r="A24" s="51" t="s">
        <v>107</v>
      </c>
      <c r="B24" s="89"/>
      <c r="C24" s="33"/>
      <c r="D24" s="33"/>
      <c r="E24" s="33"/>
      <c r="F24" s="33"/>
      <c r="G24" s="33"/>
      <c r="H24" s="33"/>
      <c r="I24" s="33"/>
    </row>
    <row r="25" spans="1:9" s="71" customFormat="1" ht="16.5" customHeight="1">
      <c r="A25" s="51" t="s">
        <v>108</v>
      </c>
      <c r="B25" s="132">
        <v>0</v>
      </c>
      <c r="C25" s="33"/>
      <c r="D25" s="33"/>
      <c r="E25" s="33"/>
      <c r="F25" s="33"/>
      <c r="G25" s="33"/>
      <c r="H25" s="33"/>
      <c r="I25" s="33"/>
    </row>
    <row r="26" spans="1:9" s="71" customFormat="1" ht="15">
      <c r="A26" s="51" t="s">
        <v>109</v>
      </c>
      <c r="B26" s="132">
        <v>0</v>
      </c>
      <c r="C26" s="33"/>
      <c r="D26" s="33"/>
      <c r="E26" s="33"/>
      <c r="F26" s="33"/>
      <c r="G26" s="33"/>
      <c r="H26" s="33"/>
      <c r="I26" s="33"/>
    </row>
    <row r="27" spans="1:9" s="71" customFormat="1" ht="15">
      <c r="A27" s="51" t="s">
        <v>110</v>
      </c>
      <c r="B27" s="132">
        <v>0</v>
      </c>
      <c r="C27" s="33"/>
      <c r="D27" s="33"/>
      <c r="E27" s="33"/>
      <c r="F27" s="33"/>
      <c r="G27" s="33"/>
      <c r="H27" s="33"/>
      <c r="I27" s="33"/>
    </row>
    <row r="28" spans="1:9" s="69" customFormat="1" ht="30">
      <c r="A28" s="48" t="s">
        <v>111</v>
      </c>
      <c r="B28" s="87">
        <f>SUM(B30+B31+B32+B33+B34+B40)/6</f>
        <v>0</v>
      </c>
      <c r="C28" s="33"/>
      <c r="D28" s="33"/>
      <c r="E28" s="33"/>
      <c r="F28" s="33"/>
      <c r="G28" s="33"/>
      <c r="H28" s="33"/>
      <c r="I28" s="33"/>
    </row>
    <row r="29" spans="1:9" s="71" customFormat="1" ht="15">
      <c r="A29" s="51" t="s">
        <v>81</v>
      </c>
      <c r="B29" s="89"/>
      <c r="C29" s="33"/>
      <c r="D29" s="33"/>
      <c r="E29" s="33"/>
      <c r="F29" s="33"/>
      <c r="G29" s="33"/>
      <c r="H29" s="33"/>
      <c r="I29" s="33"/>
    </row>
    <row r="30" spans="1:9" s="71" customFormat="1" ht="30">
      <c r="A30" s="51" t="s">
        <v>112</v>
      </c>
      <c r="B30" s="132">
        <v>0</v>
      </c>
      <c r="C30" s="33"/>
      <c r="D30" s="33"/>
      <c r="E30" s="33"/>
      <c r="F30" s="33"/>
      <c r="G30" s="33"/>
      <c r="H30" s="33"/>
      <c r="I30" s="33"/>
    </row>
    <row r="31" spans="1:9" s="71" customFormat="1" ht="30">
      <c r="A31" s="51" t="s">
        <v>113</v>
      </c>
      <c r="B31" s="132">
        <v>0</v>
      </c>
      <c r="C31" s="33"/>
      <c r="D31" s="33"/>
      <c r="E31" s="33"/>
      <c r="F31" s="33"/>
      <c r="G31" s="33"/>
      <c r="H31" s="33"/>
      <c r="I31" s="33"/>
    </row>
    <row r="32" spans="1:9" s="71" customFormat="1" ht="30">
      <c r="A32" s="51" t="s">
        <v>114</v>
      </c>
      <c r="B32" s="132">
        <v>0</v>
      </c>
      <c r="C32" s="33"/>
      <c r="D32" s="33"/>
      <c r="E32" s="33"/>
      <c r="F32" s="33"/>
      <c r="G32" s="33"/>
      <c r="H32" s="33"/>
      <c r="I32" s="33"/>
    </row>
    <row r="33" spans="1:9" ht="15">
      <c r="A33" s="51" t="s">
        <v>115</v>
      </c>
      <c r="B33" s="132">
        <v>0</v>
      </c>
      <c r="C33" s="50"/>
      <c r="D33" s="50"/>
      <c r="E33" s="50"/>
      <c r="F33" s="50"/>
      <c r="G33" s="50"/>
      <c r="H33" s="50"/>
      <c r="I33" s="50"/>
    </row>
    <row r="34" spans="1:9" ht="15" hidden="1">
      <c r="A34" s="51"/>
      <c r="B34" s="89">
        <f>(B35*0.2)+(B36*0.8)</f>
        <v>0</v>
      </c>
      <c r="C34" s="50"/>
      <c r="D34" s="50"/>
      <c r="E34" s="50"/>
      <c r="F34" s="50"/>
      <c r="G34" s="50"/>
      <c r="H34" s="50"/>
      <c r="I34" s="50"/>
    </row>
    <row r="35" spans="1:2" ht="30">
      <c r="A35" s="51" t="s">
        <v>116</v>
      </c>
      <c r="B35" s="132">
        <v>0</v>
      </c>
    </row>
    <row r="36" spans="1:2" ht="15">
      <c r="A36" s="52" t="s">
        <v>117</v>
      </c>
      <c r="B36" s="88">
        <f>(B37*0.2)+(B39*0.8)</f>
        <v>0</v>
      </c>
    </row>
    <row r="37" spans="1:2" ht="30">
      <c r="A37" s="52" t="s">
        <v>118</v>
      </c>
      <c r="B37" s="132">
        <v>0</v>
      </c>
    </row>
    <row r="38" spans="1:9" s="91" customFormat="1" ht="15">
      <c r="A38" s="75" t="s">
        <v>119</v>
      </c>
      <c r="B38" s="89"/>
      <c r="C38" s="33"/>
      <c r="D38" s="33"/>
      <c r="E38" s="33"/>
      <c r="F38" s="33"/>
      <c r="G38" s="33"/>
      <c r="H38" s="33"/>
      <c r="I38" s="33"/>
    </row>
    <row r="39" spans="1:9" s="91" customFormat="1" ht="30" customHeight="1">
      <c r="A39" s="75" t="s">
        <v>120</v>
      </c>
      <c r="B39" s="132">
        <v>0</v>
      </c>
      <c r="C39" s="33"/>
      <c r="D39" s="33"/>
      <c r="E39" s="33"/>
      <c r="F39" s="33"/>
      <c r="G39" s="33"/>
      <c r="H39" s="33"/>
      <c r="I39" s="33"/>
    </row>
    <row r="40" spans="1:2" ht="30">
      <c r="A40" s="51" t="s">
        <v>121</v>
      </c>
      <c r="B40" s="132">
        <v>0</v>
      </c>
    </row>
    <row r="41" spans="1:9" s="69" customFormat="1" ht="45">
      <c r="A41" s="48" t="s">
        <v>122</v>
      </c>
      <c r="B41" s="87">
        <f>SUM(B43:B48)/6</f>
        <v>0</v>
      </c>
      <c r="C41" s="33"/>
      <c r="D41" s="33"/>
      <c r="E41" s="33"/>
      <c r="F41" s="33"/>
      <c r="G41" s="33"/>
      <c r="H41" s="33"/>
      <c r="I41" s="33"/>
    </row>
    <row r="42" spans="1:2" ht="15">
      <c r="A42" s="51" t="s">
        <v>123</v>
      </c>
      <c r="B42" s="89"/>
    </row>
    <row r="43" spans="1:2" ht="15">
      <c r="A43" s="51" t="s">
        <v>124</v>
      </c>
      <c r="B43" s="132">
        <v>0</v>
      </c>
    </row>
    <row r="44" spans="1:2" ht="15">
      <c r="A44" s="51" t="s">
        <v>125</v>
      </c>
      <c r="B44" s="132">
        <v>0</v>
      </c>
    </row>
    <row r="45" spans="1:9" ht="15">
      <c r="A45" s="51" t="s">
        <v>126</v>
      </c>
      <c r="B45" s="132">
        <v>0</v>
      </c>
      <c r="C45" s="50"/>
      <c r="D45" s="50"/>
      <c r="E45" s="50"/>
      <c r="F45" s="50"/>
      <c r="G45" s="50"/>
      <c r="H45" s="50"/>
      <c r="I45" s="50"/>
    </row>
    <row r="46" spans="1:9" ht="15">
      <c r="A46" s="51" t="s">
        <v>127</v>
      </c>
      <c r="B46" s="132">
        <v>0</v>
      </c>
      <c r="C46" s="50"/>
      <c r="D46" s="50"/>
      <c r="E46" s="50"/>
      <c r="F46" s="50"/>
      <c r="G46" s="50"/>
      <c r="H46" s="50"/>
      <c r="I46" s="50"/>
    </row>
    <row r="47" spans="1:2" ht="30">
      <c r="A47" s="51" t="s">
        <v>128</v>
      </c>
      <c r="B47" s="132">
        <v>0</v>
      </c>
    </row>
    <row r="48" spans="1:2" ht="15">
      <c r="A48" s="51" t="s">
        <v>129</v>
      </c>
      <c r="B48" s="132">
        <v>0</v>
      </c>
    </row>
    <row r="49" spans="1:9" s="69" customFormat="1" ht="30">
      <c r="A49" s="48" t="s">
        <v>130</v>
      </c>
      <c r="B49" s="87">
        <f>SUM(B51:B60)/10</f>
        <v>0</v>
      </c>
      <c r="C49" s="33"/>
      <c r="D49" s="33"/>
      <c r="E49" s="33"/>
      <c r="F49" s="33"/>
      <c r="G49" s="33"/>
      <c r="H49" s="33"/>
      <c r="I49" s="33"/>
    </row>
    <row r="50" spans="1:2" ht="15">
      <c r="A50" s="51" t="s">
        <v>131</v>
      </c>
      <c r="B50" s="89"/>
    </row>
    <row r="51" spans="1:2" ht="15">
      <c r="A51" s="51" t="s">
        <v>132</v>
      </c>
      <c r="B51" s="132">
        <v>0</v>
      </c>
    </row>
    <row r="52" spans="1:2" ht="15">
      <c r="A52" s="51" t="s">
        <v>133</v>
      </c>
      <c r="B52" s="132">
        <v>0</v>
      </c>
    </row>
    <row r="53" spans="1:2" ht="15">
      <c r="A53" s="51" t="s">
        <v>134</v>
      </c>
      <c r="B53" s="132">
        <v>0</v>
      </c>
    </row>
    <row r="54" spans="1:2" ht="15">
      <c r="A54" s="51" t="s">
        <v>135</v>
      </c>
      <c r="B54" s="132">
        <v>0</v>
      </c>
    </row>
    <row r="55" spans="1:2" ht="15">
      <c r="A55" s="51" t="s">
        <v>136</v>
      </c>
      <c r="B55" s="132">
        <v>0</v>
      </c>
    </row>
    <row r="56" spans="1:9" ht="15">
      <c r="A56" s="51" t="s">
        <v>137</v>
      </c>
      <c r="B56" s="132">
        <v>0</v>
      </c>
      <c r="C56" s="45"/>
      <c r="D56" s="45"/>
      <c r="E56" s="45"/>
      <c r="F56" s="45"/>
      <c r="G56" s="45"/>
      <c r="H56" s="45"/>
      <c r="I56" s="45"/>
    </row>
    <row r="57" spans="1:9" ht="15">
      <c r="A57" s="51" t="s">
        <v>138</v>
      </c>
      <c r="B57" s="132">
        <v>0</v>
      </c>
      <c r="C57" s="50"/>
      <c r="D57" s="50"/>
      <c r="E57" s="50"/>
      <c r="F57" s="50"/>
      <c r="G57" s="50"/>
      <c r="H57" s="50"/>
      <c r="I57" s="50"/>
    </row>
    <row r="58" spans="1:2" ht="15">
      <c r="A58" s="51" t="s">
        <v>139</v>
      </c>
      <c r="B58" s="132">
        <v>0</v>
      </c>
    </row>
    <row r="59" spans="1:2" ht="15">
      <c r="A59" s="51" t="s">
        <v>140</v>
      </c>
      <c r="B59" s="132">
        <v>0</v>
      </c>
    </row>
    <row r="60" spans="1:2" ht="15">
      <c r="A60" s="51" t="s">
        <v>141</v>
      </c>
      <c r="B60" s="132">
        <v>0</v>
      </c>
    </row>
    <row r="61" ht="15">
      <c r="B61" s="89"/>
    </row>
    <row r="62" spans="1:9" s="73" customFormat="1" ht="14.25">
      <c r="A62" s="46" t="s">
        <v>142</v>
      </c>
      <c r="B62" s="86">
        <f>(B63+B80+B91)/3</f>
        <v>0</v>
      </c>
      <c r="C62" s="50"/>
      <c r="D62" s="50"/>
      <c r="E62" s="50"/>
      <c r="F62" s="50"/>
      <c r="G62" s="50"/>
      <c r="H62" s="50"/>
      <c r="I62" s="50"/>
    </row>
    <row r="63" spans="1:9" s="69" customFormat="1" ht="15">
      <c r="A63" s="48" t="s">
        <v>143</v>
      </c>
      <c r="B63" s="87">
        <f>(B65+B69+B70+B71+B72+B73+B74+B75+B76)/9</f>
        <v>0</v>
      </c>
      <c r="C63" s="33"/>
      <c r="D63" s="33"/>
      <c r="E63" s="33"/>
      <c r="F63" s="33"/>
      <c r="G63" s="33"/>
      <c r="H63" s="33"/>
      <c r="I63" s="33"/>
    </row>
    <row r="64" spans="1:2" ht="15">
      <c r="A64" s="51" t="s">
        <v>81</v>
      </c>
      <c r="B64" s="89"/>
    </row>
    <row r="65" spans="1:2" ht="13.5" customHeight="1" hidden="1">
      <c r="A65" s="51"/>
      <c r="B65" s="89">
        <f>(B66*0.2)+(B68*0.8)</f>
        <v>0</v>
      </c>
    </row>
    <row r="66" spans="1:2" ht="30">
      <c r="A66" s="51" t="s">
        <v>144</v>
      </c>
      <c r="B66" s="132">
        <v>0</v>
      </c>
    </row>
    <row r="67" spans="1:2" ht="15">
      <c r="A67" s="52" t="s">
        <v>566</v>
      </c>
      <c r="B67" s="89"/>
    </row>
    <row r="68" spans="1:2" ht="30">
      <c r="A68" s="52" t="s">
        <v>145</v>
      </c>
      <c r="B68" s="132">
        <v>0</v>
      </c>
    </row>
    <row r="69" spans="1:2" ht="45">
      <c r="A69" s="51" t="s">
        <v>146</v>
      </c>
      <c r="B69" s="132">
        <v>0</v>
      </c>
    </row>
    <row r="70" spans="1:9" ht="30">
      <c r="A70" s="51" t="s">
        <v>147</v>
      </c>
      <c r="B70" s="132">
        <v>0</v>
      </c>
      <c r="C70" s="45"/>
      <c r="D70" s="45"/>
      <c r="E70" s="45"/>
      <c r="F70" s="45"/>
      <c r="G70" s="45"/>
      <c r="H70" s="45"/>
      <c r="I70" s="45"/>
    </row>
    <row r="71" spans="1:9" ht="30">
      <c r="A71" s="51" t="s">
        <v>148</v>
      </c>
      <c r="B71" s="132">
        <v>0</v>
      </c>
      <c r="C71" s="50"/>
      <c r="D71" s="50"/>
      <c r="E71" s="50"/>
      <c r="F71" s="50"/>
      <c r="G71" s="50"/>
      <c r="H71" s="50"/>
      <c r="I71" s="50"/>
    </row>
    <row r="72" spans="1:2" ht="30">
      <c r="A72" s="51" t="s">
        <v>149</v>
      </c>
      <c r="B72" s="132">
        <v>0</v>
      </c>
    </row>
    <row r="73" spans="1:2" ht="45">
      <c r="A73" s="51" t="s">
        <v>150</v>
      </c>
      <c r="B73" s="132">
        <v>0</v>
      </c>
    </row>
    <row r="74" spans="1:2" ht="30">
      <c r="A74" s="51" t="s">
        <v>151</v>
      </c>
      <c r="B74" s="132">
        <v>0</v>
      </c>
    </row>
    <row r="75" spans="1:2" ht="45">
      <c r="A75" s="51" t="s">
        <v>152</v>
      </c>
      <c r="B75" s="132">
        <v>0</v>
      </c>
    </row>
    <row r="76" spans="1:2" ht="15" hidden="1">
      <c r="A76" s="51"/>
      <c r="B76" s="89">
        <f>(B77*0.2)+(B79*0.8)</f>
        <v>0</v>
      </c>
    </row>
    <row r="77" spans="1:2" ht="30">
      <c r="A77" s="51" t="s">
        <v>153</v>
      </c>
      <c r="B77" s="132">
        <v>0</v>
      </c>
    </row>
    <row r="78" spans="1:2" ht="15">
      <c r="A78" s="52" t="s">
        <v>592</v>
      </c>
      <c r="B78" s="89"/>
    </row>
    <row r="79" spans="1:2" ht="15">
      <c r="A79" s="52" t="s">
        <v>154</v>
      </c>
      <c r="B79" s="132">
        <v>0</v>
      </c>
    </row>
    <row r="80" spans="1:9" s="69" customFormat="1" ht="15">
      <c r="A80" s="48" t="s">
        <v>155</v>
      </c>
      <c r="B80" s="87">
        <f>(B82+B83+B88+B89+B90)/5</f>
        <v>0</v>
      </c>
      <c r="C80" s="50"/>
      <c r="D80" s="50"/>
      <c r="E80" s="50"/>
      <c r="F80" s="50"/>
      <c r="G80" s="50"/>
      <c r="H80" s="50"/>
      <c r="I80" s="50"/>
    </row>
    <row r="81" spans="1:2" ht="15">
      <c r="A81" s="51" t="s">
        <v>81</v>
      </c>
      <c r="B81" s="89"/>
    </row>
    <row r="82" spans="1:2" ht="30">
      <c r="A82" s="51" t="s">
        <v>156</v>
      </c>
      <c r="B82" s="132">
        <v>0</v>
      </c>
    </row>
    <row r="83" spans="1:2" ht="15" hidden="1">
      <c r="A83" s="51"/>
      <c r="B83" s="89">
        <f>(B84*0.2)+(B85*0.8)</f>
        <v>0</v>
      </c>
    </row>
    <row r="84" spans="1:2" ht="30">
      <c r="A84" s="51" t="s">
        <v>157</v>
      </c>
      <c r="B84" s="132">
        <v>0</v>
      </c>
    </row>
    <row r="85" spans="1:2" ht="15">
      <c r="A85" s="52" t="s">
        <v>81</v>
      </c>
      <c r="B85" s="88">
        <f>SUM(B86:B87)/2</f>
        <v>0</v>
      </c>
    </row>
    <row r="86" spans="1:2" ht="15">
      <c r="A86" s="52" t="s">
        <v>158</v>
      </c>
      <c r="B86" s="132">
        <v>0</v>
      </c>
    </row>
    <row r="87" spans="1:2" ht="15">
      <c r="A87" s="52" t="s">
        <v>159</v>
      </c>
      <c r="B87" s="132">
        <v>0</v>
      </c>
    </row>
    <row r="88" spans="1:2" ht="15">
      <c r="A88" s="51" t="s">
        <v>160</v>
      </c>
      <c r="B88" s="132">
        <v>0</v>
      </c>
    </row>
    <row r="89" spans="1:2" ht="30">
      <c r="A89" s="51" t="s">
        <v>161</v>
      </c>
      <c r="B89" s="132">
        <v>0</v>
      </c>
    </row>
    <row r="90" spans="1:9" ht="30">
      <c r="A90" s="51" t="s">
        <v>162</v>
      </c>
      <c r="B90" s="132">
        <v>0</v>
      </c>
      <c r="C90" s="60"/>
      <c r="D90" s="60"/>
      <c r="E90" s="60"/>
      <c r="F90" s="60"/>
      <c r="G90" s="60"/>
      <c r="H90" s="60"/>
      <c r="I90" s="60"/>
    </row>
    <row r="91" spans="1:9" s="69" customFormat="1" ht="30">
      <c r="A91" s="48" t="s">
        <v>163</v>
      </c>
      <c r="B91" s="94">
        <f>SUM(B93:B97)/5</f>
        <v>0</v>
      </c>
      <c r="C91" s="33"/>
      <c r="D91" s="33"/>
      <c r="E91" s="33"/>
      <c r="F91" s="33"/>
      <c r="G91" s="33"/>
      <c r="H91" s="33"/>
      <c r="I91" s="33"/>
    </row>
    <row r="92" ht="15">
      <c r="A92" s="51" t="s">
        <v>164</v>
      </c>
    </row>
    <row r="93" spans="1:2" ht="30">
      <c r="A93" s="51" t="s">
        <v>165</v>
      </c>
      <c r="B93" s="132">
        <v>0</v>
      </c>
    </row>
    <row r="94" spans="1:2" ht="15">
      <c r="A94" s="51" t="s">
        <v>166</v>
      </c>
      <c r="B94" s="132">
        <v>0</v>
      </c>
    </row>
    <row r="95" spans="1:2" ht="30">
      <c r="A95" s="51" t="s">
        <v>167</v>
      </c>
      <c r="B95" s="132">
        <v>0</v>
      </c>
    </row>
    <row r="96" spans="1:2" ht="15">
      <c r="A96" s="51" t="s">
        <v>168</v>
      </c>
      <c r="B96" s="132">
        <v>0</v>
      </c>
    </row>
    <row r="97" spans="1:2" ht="30">
      <c r="A97" s="51" t="s">
        <v>169</v>
      </c>
      <c r="B97" s="132">
        <v>0</v>
      </c>
    </row>
    <row r="99" spans="1:9" s="73" customFormat="1" ht="14.25">
      <c r="A99" s="46" t="s">
        <v>170</v>
      </c>
      <c r="B99" s="86">
        <f>SUM(B100)</f>
        <v>0</v>
      </c>
      <c r="C99" s="33"/>
      <c r="D99" s="33"/>
      <c r="E99" s="33"/>
      <c r="F99" s="33"/>
      <c r="G99" s="33"/>
      <c r="H99" s="33"/>
      <c r="I99" s="33"/>
    </row>
    <row r="100" spans="1:9" s="69" customFormat="1" ht="30">
      <c r="A100" s="48" t="s">
        <v>171</v>
      </c>
      <c r="B100" s="87">
        <f>(B102+B103+B104+B105+B109)/5</f>
        <v>0</v>
      </c>
      <c r="C100" s="33"/>
      <c r="D100" s="33"/>
      <c r="E100" s="33"/>
      <c r="F100" s="33"/>
      <c r="G100" s="33"/>
      <c r="H100" s="33"/>
      <c r="I100" s="33"/>
    </row>
    <row r="101" spans="1:9" s="71" customFormat="1" ht="15">
      <c r="A101" s="51" t="s">
        <v>81</v>
      </c>
      <c r="B101" s="89"/>
      <c r="C101" s="33"/>
      <c r="D101" s="33"/>
      <c r="E101" s="33"/>
      <c r="F101" s="33"/>
      <c r="G101" s="33"/>
      <c r="H101" s="33"/>
      <c r="I101" s="33"/>
    </row>
    <row r="102" spans="1:9" s="71" customFormat="1" ht="30">
      <c r="A102" s="51" t="s">
        <v>172</v>
      </c>
      <c r="B102" s="132">
        <v>0</v>
      </c>
      <c r="C102" s="33"/>
      <c r="D102" s="33"/>
      <c r="E102" s="33"/>
      <c r="F102" s="33"/>
      <c r="G102" s="33"/>
      <c r="H102" s="33"/>
      <c r="I102" s="33"/>
    </row>
    <row r="103" spans="1:9" s="71" customFormat="1" ht="30">
      <c r="A103" s="51" t="s">
        <v>173</v>
      </c>
      <c r="B103" s="132">
        <v>0</v>
      </c>
      <c r="C103" s="33"/>
      <c r="D103" s="33"/>
      <c r="E103" s="33"/>
      <c r="F103" s="33"/>
      <c r="G103" s="33"/>
      <c r="H103" s="33"/>
      <c r="I103" s="33"/>
    </row>
    <row r="104" spans="1:9" s="71" customFormat="1" ht="30">
      <c r="A104" s="51" t="s">
        <v>1077</v>
      </c>
      <c r="B104" s="132">
        <v>0</v>
      </c>
      <c r="C104" s="33"/>
      <c r="D104" s="33"/>
      <c r="E104" s="33"/>
      <c r="F104" s="33"/>
      <c r="G104" s="33"/>
      <c r="H104" s="33"/>
      <c r="I104" s="33"/>
    </row>
    <row r="105" spans="1:9" s="71" customFormat="1" ht="15" hidden="1">
      <c r="A105" s="51"/>
      <c r="B105" s="89">
        <f>(B106*0.2)+(B108*0.8)</f>
        <v>0</v>
      </c>
      <c r="C105" s="33"/>
      <c r="D105" s="33"/>
      <c r="E105" s="33"/>
      <c r="F105" s="33"/>
      <c r="G105" s="33"/>
      <c r="H105" s="33"/>
      <c r="I105" s="33"/>
    </row>
    <row r="106" spans="1:9" s="71" customFormat="1" ht="30">
      <c r="A106" s="51" t="s">
        <v>1078</v>
      </c>
      <c r="B106" s="132">
        <v>0</v>
      </c>
      <c r="C106" s="63"/>
      <c r="D106" s="63"/>
      <c r="E106" s="63"/>
      <c r="F106" s="63"/>
      <c r="G106" s="63"/>
      <c r="H106" s="63"/>
      <c r="I106" s="63"/>
    </row>
    <row r="107" spans="1:9" s="76" customFormat="1" ht="15">
      <c r="A107" s="52" t="s">
        <v>566</v>
      </c>
      <c r="B107" s="89"/>
      <c r="C107" s="50"/>
      <c r="D107" s="50"/>
      <c r="E107" s="50"/>
      <c r="F107" s="50"/>
      <c r="G107" s="50"/>
      <c r="H107" s="50"/>
      <c r="I107" s="50"/>
    </row>
    <row r="108" spans="1:9" s="76" customFormat="1" ht="45">
      <c r="A108" s="52" t="s">
        <v>1079</v>
      </c>
      <c r="B108" s="132">
        <v>0</v>
      </c>
      <c r="C108" s="33"/>
      <c r="D108" s="33"/>
      <c r="E108" s="33"/>
      <c r="F108" s="33"/>
      <c r="G108" s="33"/>
      <c r="H108" s="33"/>
      <c r="I108" s="33"/>
    </row>
    <row r="109" spans="1:9" s="76" customFormat="1" ht="30">
      <c r="A109" s="51" t="s">
        <v>1080</v>
      </c>
      <c r="B109" s="132">
        <v>0</v>
      </c>
      <c r="C109" s="33"/>
      <c r="D109" s="33"/>
      <c r="E109" s="33"/>
      <c r="F109" s="33"/>
      <c r="G109" s="33"/>
      <c r="H109" s="33"/>
      <c r="I109" s="33"/>
    </row>
    <row r="111" spans="1:9" s="73" customFormat="1" ht="28.5">
      <c r="A111" s="46" t="s">
        <v>1081</v>
      </c>
      <c r="B111" s="86">
        <f>SUM(B112)</f>
        <v>0</v>
      </c>
      <c r="C111" s="33"/>
      <c r="D111" s="33"/>
      <c r="E111" s="33"/>
      <c r="F111" s="33"/>
      <c r="G111" s="33"/>
      <c r="H111" s="33"/>
      <c r="I111" s="33"/>
    </row>
    <row r="112" spans="1:9" s="69" customFormat="1" ht="30">
      <c r="A112" s="48" t="s">
        <v>877</v>
      </c>
      <c r="B112" s="87">
        <f>(B114+B115+B116+B123+B127+B133)/6</f>
        <v>0</v>
      </c>
      <c r="C112" s="33"/>
      <c r="D112" s="33"/>
      <c r="E112" s="33"/>
      <c r="F112" s="33"/>
      <c r="G112" s="33"/>
      <c r="H112" s="33"/>
      <c r="I112" s="33"/>
    </row>
    <row r="113" spans="1:9" ht="15">
      <c r="A113" s="51" t="s">
        <v>81</v>
      </c>
      <c r="B113" s="89"/>
      <c r="C113" s="50"/>
      <c r="D113" s="50"/>
      <c r="E113" s="50"/>
      <c r="F113" s="50"/>
      <c r="G113" s="50"/>
      <c r="H113" s="50"/>
      <c r="I113" s="50"/>
    </row>
    <row r="114" spans="1:2" ht="17.25" customHeight="1">
      <c r="A114" s="51" t="s">
        <v>878</v>
      </c>
      <c r="B114" s="132">
        <v>0</v>
      </c>
    </row>
    <row r="115" spans="1:2" ht="30">
      <c r="A115" s="51" t="s">
        <v>879</v>
      </c>
      <c r="B115" s="132">
        <v>0</v>
      </c>
    </row>
    <row r="116" spans="1:2" ht="13.5" customHeight="1" hidden="1">
      <c r="A116" s="51"/>
      <c r="B116" s="89">
        <f>(B117*0.2)+(B118*0.8)</f>
        <v>0</v>
      </c>
    </row>
    <row r="117" spans="1:2" ht="30">
      <c r="A117" s="51" t="s">
        <v>880</v>
      </c>
      <c r="B117" s="132">
        <v>0</v>
      </c>
    </row>
    <row r="118" spans="1:2" ht="15">
      <c r="A118" s="52" t="s">
        <v>881</v>
      </c>
      <c r="B118" s="88">
        <f>SUM(B119:B122)/4</f>
        <v>0</v>
      </c>
    </row>
    <row r="119" spans="1:2" ht="15">
      <c r="A119" s="52" t="s">
        <v>882</v>
      </c>
      <c r="B119" s="132">
        <v>0</v>
      </c>
    </row>
    <row r="120" spans="1:2" ht="15">
      <c r="A120" s="52" t="s">
        <v>883</v>
      </c>
      <c r="B120" s="132">
        <v>0</v>
      </c>
    </row>
    <row r="121" spans="1:2" ht="15">
      <c r="A121" s="52" t="s">
        <v>884</v>
      </c>
      <c r="B121" s="132">
        <v>0</v>
      </c>
    </row>
    <row r="122" spans="1:2" ht="15">
      <c r="A122" s="52" t="s">
        <v>1084</v>
      </c>
      <c r="B122" s="132">
        <v>0</v>
      </c>
    </row>
    <row r="123" spans="1:2" ht="13.5" customHeight="1" hidden="1">
      <c r="A123" s="52"/>
      <c r="B123" s="89">
        <f>(B124*0.2)+(B126*0.8)</f>
        <v>0</v>
      </c>
    </row>
    <row r="124" spans="1:2" ht="45">
      <c r="A124" s="51" t="s">
        <v>1085</v>
      </c>
      <c r="B124" s="132">
        <v>0</v>
      </c>
    </row>
    <row r="125" spans="1:2" ht="15">
      <c r="A125" s="52" t="s">
        <v>1117</v>
      </c>
      <c r="B125" s="89"/>
    </row>
    <row r="126" spans="1:2" ht="30">
      <c r="A126" s="52" t="s">
        <v>1086</v>
      </c>
      <c r="B126" s="132">
        <v>0</v>
      </c>
    </row>
    <row r="127" spans="1:9" s="93" customFormat="1" ht="15" hidden="1">
      <c r="A127" s="92"/>
      <c r="B127" s="88">
        <f>(B128*0.2)+(B129*0.8)</f>
        <v>0</v>
      </c>
      <c r="C127" s="33"/>
      <c r="D127" s="33"/>
      <c r="E127" s="33"/>
      <c r="F127" s="33"/>
      <c r="G127" s="33"/>
      <c r="H127" s="33"/>
      <c r="I127" s="33"/>
    </row>
    <row r="128" spans="1:2" ht="30">
      <c r="A128" s="51" t="s">
        <v>890</v>
      </c>
      <c r="B128" s="132">
        <v>0</v>
      </c>
    </row>
    <row r="129" spans="1:2" ht="15">
      <c r="A129" s="52" t="s">
        <v>1196</v>
      </c>
      <c r="B129" s="88">
        <f>SUM(B130:B132)/3</f>
        <v>0</v>
      </c>
    </row>
    <row r="130" spans="1:2" ht="15">
      <c r="A130" s="52" t="s">
        <v>891</v>
      </c>
      <c r="B130" s="132">
        <v>0</v>
      </c>
    </row>
    <row r="131" spans="1:2" ht="15">
      <c r="A131" s="52" t="s">
        <v>892</v>
      </c>
      <c r="B131" s="132">
        <v>0</v>
      </c>
    </row>
    <row r="132" spans="1:2" ht="15">
      <c r="A132" s="52" t="s">
        <v>893</v>
      </c>
      <c r="B132" s="132">
        <v>0</v>
      </c>
    </row>
    <row r="133" spans="1:2" ht="45.75" customHeight="1">
      <c r="A133" s="51" t="s">
        <v>196</v>
      </c>
      <c r="B133" s="132">
        <v>0</v>
      </c>
    </row>
    <row r="134" ht="15">
      <c r="A134" s="31" t="s">
        <v>900</v>
      </c>
    </row>
    <row r="135" spans="1:9" s="73" customFormat="1" ht="28.5">
      <c r="A135" s="46" t="s">
        <v>197</v>
      </c>
      <c r="B135" s="86">
        <f>SUM(B136)</f>
        <v>0</v>
      </c>
      <c r="C135" s="33"/>
      <c r="D135" s="33"/>
      <c r="E135" s="33"/>
      <c r="F135" s="33"/>
      <c r="G135" s="33"/>
      <c r="H135" s="33"/>
      <c r="I135" s="33"/>
    </row>
    <row r="136" spans="1:9" s="69" customFormat="1" ht="15">
      <c r="A136" s="48" t="s">
        <v>198</v>
      </c>
      <c r="B136" s="87">
        <f>(B138+B139+B144+B149+B150)/5</f>
        <v>0</v>
      </c>
      <c r="C136" s="33"/>
      <c r="D136" s="33"/>
      <c r="E136" s="33"/>
      <c r="F136" s="33"/>
      <c r="G136" s="33"/>
      <c r="H136" s="33"/>
      <c r="I136" s="33"/>
    </row>
    <row r="137" spans="1:2" ht="15">
      <c r="A137" s="51" t="s">
        <v>81</v>
      </c>
      <c r="B137" s="89"/>
    </row>
    <row r="138" spans="1:2" ht="45">
      <c r="A138" s="51" t="s">
        <v>199</v>
      </c>
      <c r="B138" s="132">
        <v>0</v>
      </c>
    </row>
    <row r="139" spans="1:2" ht="15" hidden="1">
      <c r="A139" s="51"/>
      <c r="B139" s="84">
        <f>(B140*0.2)+(B141*0.8)</f>
        <v>0</v>
      </c>
    </row>
    <row r="140" spans="1:2" ht="30">
      <c r="A140" s="51" t="s">
        <v>200</v>
      </c>
      <c r="B140" s="132">
        <v>0</v>
      </c>
    </row>
    <row r="141" spans="1:9" s="76" customFormat="1" ht="15">
      <c r="A141" s="52" t="s">
        <v>201</v>
      </c>
      <c r="B141" s="88">
        <f>SUM(B142:B143)/2</f>
        <v>0</v>
      </c>
      <c r="C141" s="33"/>
      <c r="D141" s="33"/>
      <c r="E141" s="33"/>
      <c r="F141" s="33"/>
      <c r="G141" s="33"/>
      <c r="H141" s="33"/>
      <c r="I141" s="33"/>
    </row>
    <row r="142" spans="1:9" s="76" customFormat="1" ht="15">
      <c r="A142" s="52" t="s">
        <v>202</v>
      </c>
      <c r="B142" s="132">
        <v>0</v>
      </c>
      <c r="C142" s="33"/>
      <c r="D142" s="33"/>
      <c r="E142" s="33"/>
      <c r="F142" s="33"/>
      <c r="G142" s="33"/>
      <c r="H142" s="33"/>
      <c r="I142" s="33"/>
    </row>
    <row r="143" spans="1:9" s="76" customFormat="1" ht="15">
      <c r="A143" s="52" t="s">
        <v>203</v>
      </c>
      <c r="B143" s="132">
        <v>0</v>
      </c>
      <c r="C143" s="33"/>
      <c r="D143" s="33"/>
      <c r="E143" s="33"/>
      <c r="F143" s="33"/>
      <c r="G143" s="33"/>
      <c r="H143" s="33"/>
      <c r="I143" s="33"/>
    </row>
    <row r="144" spans="1:9" s="76" customFormat="1" ht="15" hidden="1">
      <c r="A144" s="52"/>
      <c r="B144" s="84">
        <f>(B145*0.2)+(B146*0.8)</f>
        <v>0</v>
      </c>
      <c r="C144" s="33"/>
      <c r="D144" s="33"/>
      <c r="E144" s="33"/>
      <c r="F144" s="33"/>
      <c r="G144" s="33"/>
      <c r="H144" s="33"/>
      <c r="I144" s="33"/>
    </row>
    <row r="145" spans="1:2" ht="30">
      <c r="A145" s="51" t="s">
        <v>204</v>
      </c>
      <c r="B145" s="132">
        <v>0</v>
      </c>
    </row>
    <row r="146" spans="1:9" s="76" customFormat="1" ht="15">
      <c r="A146" s="52" t="s">
        <v>205</v>
      </c>
      <c r="B146" s="88">
        <f>SUM(B147:B148)/2</f>
        <v>0</v>
      </c>
      <c r="C146" s="33"/>
      <c r="D146" s="33"/>
      <c r="E146" s="33"/>
      <c r="F146" s="33"/>
      <c r="G146" s="33"/>
      <c r="H146" s="33"/>
      <c r="I146" s="33"/>
    </row>
    <row r="147" spans="1:9" s="76" customFormat="1" ht="15">
      <c r="A147" s="52" t="s">
        <v>206</v>
      </c>
      <c r="B147" s="132">
        <v>0</v>
      </c>
      <c r="C147" s="33"/>
      <c r="D147" s="33"/>
      <c r="E147" s="33"/>
      <c r="F147" s="33"/>
      <c r="G147" s="33"/>
      <c r="H147" s="33"/>
      <c r="I147" s="33"/>
    </row>
    <row r="148" spans="1:9" s="76" customFormat="1" ht="15">
      <c r="A148" s="52" t="s">
        <v>207</v>
      </c>
      <c r="B148" s="132">
        <v>0</v>
      </c>
      <c r="C148" s="33"/>
      <c r="D148" s="33"/>
      <c r="E148" s="33"/>
      <c r="F148" s="33"/>
      <c r="G148" s="33"/>
      <c r="H148" s="33"/>
      <c r="I148" s="33"/>
    </row>
    <row r="149" spans="1:9" s="76" customFormat="1" ht="30" customHeight="1">
      <c r="A149" s="51" t="s">
        <v>208</v>
      </c>
      <c r="B149" s="132">
        <v>0</v>
      </c>
      <c r="C149" s="33"/>
      <c r="D149" s="33"/>
      <c r="E149" s="33"/>
      <c r="F149" s="33"/>
      <c r="G149" s="33"/>
      <c r="H149" s="33"/>
      <c r="I149" s="33"/>
    </row>
    <row r="150" spans="1:2" ht="30">
      <c r="A150" s="51" t="s">
        <v>209</v>
      </c>
      <c r="B150" s="132">
        <v>0</v>
      </c>
    </row>
  </sheetData>
  <sheetProtection password="C1CD" sheet="1" objects="1" scenarios="1"/>
  <dataValidations count="1">
    <dataValidation type="whole" allowBlank="1" showErrorMessage="1" promptTitle="ERROR" prompt="Valor solo puede ser 0 o 1!" errorTitle="ERROR" error="Valor deve ser 0 ou 1!" sqref="B6 B8:B10 B12 B14:B16 B18 B20:B22 B25 B26 B27 B30:B32 B33 B35 B37 B39:B40 B43:B48 B51:B60 B66 B68:B75 B77 B79 B82 B84 B86:B90 B93:B97 B102:B104 B106 B108 B109 B114 B115 B117 B119:B122 B124 B126 B128 B130:B133 B138 B140 B142 B143 B145 B147:B150">
      <formula1>0</formula1>
      <formula2>1</formula2>
    </dataValidation>
  </dataValidations>
  <printOptions/>
  <pageMargins left="0.75" right="0.75" top="1" bottom="1" header="0.5" footer="0.5"/>
  <pageSetup horizontalDpi="300" verticalDpi="300" orientation="landscape" r:id="rId2"/>
  <drawing r:id="rId1"/>
</worksheet>
</file>

<file path=xl/worksheets/sheet9.xml><?xml version="1.0" encoding="utf-8"?>
<worksheet xmlns="http://schemas.openxmlformats.org/spreadsheetml/2006/main" xmlns:r="http://schemas.openxmlformats.org/officeDocument/2006/relationships">
  <dimension ref="A1:I156"/>
  <sheetViews>
    <sheetView workbookViewId="0" topLeftCell="A1">
      <selection activeCell="A17" sqref="A17"/>
    </sheetView>
  </sheetViews>
  <sheetFormatPr defaultColWidth="9.140625" defaultRowHeight="12.75"/>
  <cols>
    <col min="1" max="1" width="80.7109375" style="2" customWidth="1"/>
    <col min="2" max="2" width="8.7109375" style="9" customWidth="1"/>
    <col min="3" max="3" width="2.7109375" style="0" customWidth="1"/>
    <col min="4" max="8" width="9.7109375" style="33" customWidth="1"/>
    <col min="9" max="9" width="8.8515625" style="33" customWidth="1"/>
    <col min="10" max="16384" width="9.140625" style="19" customWidth="1"/>
  </cols>
  <sheetData>
    <row r="1" ht="30">
      <c r="A1" s="36" t="s">
        <v>888</v>
      </c>
    </row>
    <row r="2" spans="1:9" ht="14.25">
      <c r="A2" s="1" t="s">
        <v>57</v>
      </c>
      <c r="B2" s="7">
        <f>(B3+B46+B91+B130)/4</f>
        <v>0</v>
      </c>
      <c r="D2" s="45"/>
      <c r="E2" s="45"/>
      <c r="F2" s="45"/>
      <c r="G2" s="45"/>
      <c r="H2" s="45"/>
      <c r="I2" s="45"/>
    </row>
    <row r="3" spans="1:9" ht="28.5">
      <c r="A3" s="37" t="s">
        <v>1132</v>
      </c>
      <c r="B3" s="8">
        <f>(B4+B13+B29)/3</f>
        <v>0</v>
      </c>
      <c r="D3" s="45"/>
      <c r="E3" s="45"/>
      <c r="F3" s="45"/>
      <c r="G3" s="45"/>
      <c r="H3" s="45"/>
      <c r="I3" s="45"/>
    </row>
    <row r="4" spans="1:9" ht="30">
      <c r="A4" s="38" t="s">
        <v>1133</v>
      </c>
      <c r="B4" s="4">
        <f>SUM(B6:B12)/7</f>
        <v>0</v>
      </c>
      <c r="D4" s="50"/>
      <c r="E4" s="50"/>
      <c r="F4" s="50"/>
      <c r="G4" s="50"/>
      <c r="H4" s="50"/>
      <c r="I4" s="50"/>
    </row>
    <row r="5" spans="1:9" ht="15">
      <c r="A5" s="35" t="s">
        <v>1134</v>
      </c>
      <c r="B5" s="5"/>
      <c r="D5" s="50"/>
      <c r="E5" s="50"/>
      <c r="F5" s="50"/>
      <c r="G5" s="50"/>
      <c r="H5" s="50"/>
      <c r="I5" s="50"/>
    </row>
    <row r="6" spans="1:2" ht="30">
      <c r="A6" s="35" t="s">
        <v>1135</v>
      </c>
      <c r="B6" s="132">
        <v>0</v>
      </c>
    </row>
    <row r="7" spans="1:2" ht="15">
      <c r="A7" s="35" t="s">
        <v>1136</v>
      </c>
      <c r="B7" s="132">
        <v>0</v>
      </c>
    </row>
    <row r="8" spans="1:2" ht="30">
      <c r="A8" s="35" t="s">
        <v>1137</v>
      </c>
      <c r="B8" s="132">
        <v>0</v>
      </c>
    </row>
    <row r="9" spans="1:2" ht="15">
      <c r="A9" s="35" t="s">
        <v>1138</v>
      </c>
      <c r="B9" s="132"/>
    </row>
    <row r="10" spans="1:2" ht="30">
      <c r="A10" s="35" t="s">
        <v>1140</v>
      </c>
      <c r="B10" s="132">
        <v>0</v>
      </c>
    </row>
    <row r="11" spans="1:2" ht="15">
      <c r="A11" s="35" t="s">
        <v>1139</v>
      </c>
      <c r="B11" s="132">
        <v>0</v>
      </c>
    </row>
    <row r="12" spans="1:2" ht="15">
      <c r="A12" s="35" t="s">
        <v>1141</v>
      </c>
      <c r="B12" s="132">
        <v>0</v>
      </c>
    </row>
    <row r="13" spans="1:2" ht="30">
      <c r="A13" s="38" t="s">
        <v>1142</v>
      </c>
      <c r="B13" s="4">
        <f>(B15+B16+B17+B18+B26+B27+B28)/7</f>
        <v>0</v>
      </c>
    </row>
    <row r="14" spans="1:2" ht="15">
      <c r="A14" s="35" t="s">
        <v>1143</v>
      </c>
      <c r="B14" s="5"/>
    </row>
    <row r="15" spans="1:2" ht="30">
      <c r="A15" s="35" t="s">
        <v>1144</v>
      </c>
      <c r="B15" s="132">
        <v>0</v>
      </c>
    </row>
    <row r="16" spans="1:2" ht="30">
      <c r="A16" s="35" t="s">
        <v>1145</v>
      </c>
      <c r="B16" s="132">
        <v>0</v>
      </c>
    </row>
    <row r="17" spans="1:2" ht="30">
      <c r="A17" s="35" t="s">
        <v>1146</v>
      </c>
      <c r="B17" s="132">
        <v>0</v>
      </c>
    </row>
    <row r="18" spans="1:2" ht="15" hidden="1">
      <c r="A18" s="35"/>
      <c r="B18" s="70">
        <v>0</v>
      </c>
    </row>
    <row r="19" spans="1:2" ht="30">
      <c r="A19" s="35" t="s">
        <v>1147</v>
      </c>
      <c r="B19" s="132">
        <v>0</v>
      </c>
    </row>
    <row r="20" spans="1:2" ht="15">
      <c r="A20" s="39" t="s">
        <v>1148</v>
      </c>
      <c r="B20" s="42">
        <f>SUM(B21:B25)/5</f>
        <v>0</v>
      </c>
    </row>
    <row r="21" spans="1:9" ht="15">
      <c r="A21" s="39" t="s">
        <v>1149</v>
      </c>
      <c r="B21" s="132">
        <v>0</v>
      </c>
      <c r="D21" s="50"/>
      <c r="E21" s="50"/>
      <c r="F21" s="50"/>
      <c r="G21" s="50"/>
      <c r="H21" s="50"/>
      <c r="I21" s="50"/>
    </row>
    <row r="22" spans="1:9" ht="15">
      <c r="A22" s="39" t="s">
        <v>1150</v>
      </c>
      <c r="B22" s="132">
        <v>0</v>
      </c>
      <c r="D22" s="50"/>
      <c r="E22" s="50"/>
      <c r="F22" s="50"/>
      <c r="G22" s="50"/>
      <c r="H22" s="50"/>
      <c r="I22" s="50"/>
    </row>
    <row r="23" spans="1:2" ht="15">
      <c r="A23" s="39" t="s">
        <v>1151</v>
      </c>
      <c r="B23" s="132">
        <v>0</v>
      </c>
    </row>
    <row r="24" spans="1:2" ht="15">
      <c r="A24" s="39" t="s">
        <v>1152</v>
      </c>
      <c r="B24" s="132">
        <v>0</v>
      </c>
    </row>
    <row r="25" spans="1:2" ht="15">
      <c r="A25" s="39" t="s">
        <v>1153</v>
      </c>
      <c r="B25" s="132">
        <v>0</v>
      </c>
    </row>
    <row r="26" spans="1:2" ht="30">
      <c r="A26" s="35" t="s">
        <v>1154</v>
      </c>
      <c r="B26" s="132">
        <v>0</v>
      </c>
    </row>
    <row r="27" spans="1:2" ht="30">
      <c r="A27" s="35" t="s">
        <v>1155</v>
      </c>
      <c r="B27" s="132">
        <v>0</v>
      </c>
    </row>
    <row r="28" spans="1:2" ht="30">
      <c r="A28" s="35" t="s">
        <v>1156</v>
      </c>
      <c r="B28" s="132">
        <v>0</v>
      </c>
    </row>
    <row r="29" spans="1:2" ht="30">
      <c r="A29" s="38" t="s">
        <v>1157</v>
      </c>
      <c r="B29" s="4">
        <f>(B31+B32+B33+B34+B35+B43+B44)/7</f>
        <v>0</v>
      </c>
    </row>
    <row r="30" spans="1:2" ht="15">
      <c r="A30" s="35" t="s">
        <v>1158</v>
      </c>
      <c r="B30" s="4"/>
    </row>
    <row r="31" spans="1:2" ht="30">
      <c r="A31" s="35" t="s">
        <v>1159</v>
      </c>
      <c r="B31" s="132">
        <v>0</v>
      </c>
    </row>
    <row r="32" spans="1:2" ht="30">
      <c r="A32" s="35" t="s">
        <v>1160</v>
      </c>
      <c r="B32" s="132">
        <v>0</v>
      </c>
    </row>
    <row r="33" spans="1:2" ht="30">
      <c r="A33" s="35" t="s">
        <v>1161</v>
      </c>
      <c r="B33" s="132">
        <v>0</v>
      </c>
    </row>
    <row r="34" spans="1:9" ht="30">
      <c r="A34" s="35" t="s">
        <v>1162</v>
      </c>
      <c r="B34" s="132">
        <v>0</v>
      </c>
      <c r="D34" s="50"/>
      <c r="E34" s="50"/>
      <c r="F34" s="50"/>
      <c r="G34" s="50"/>
      <c r="H34" s="50"/>
      <c r="I34" s="50"/>
    </row>
    <row r="35" spans="1:9" ht="15" hidden="1">
      <c r="A35" s="51"/>
      <c r="B35" s="70">
        <v>0</v>
      </c>
      <c r="D35" s="50"/>
      <c r="E35" s="50"/>
      <c r="F35" s="50"/>
      <c r="G35" s="50"/>
      <c r="H35" s="50"/>
      <c r="I35" s="50"/>
    </row>
    <row r="36" spans="1:2" ht="30">
      <c r="A36" s="35" t="s">
        <v>1163</v>
      </c>
      <c r="B36" s="132">
        <v>0</v>
      </c>
    </row>
    <row r="37" spans="1:2" ht="15">
      <c r="A37" s="39" t="s">
        <v>1164</v>
      </c>
      <c r="B37" s="6">
        <f>SUM(B38:B42)/5</f>
        <v>0</v>
      </c>
    </row>
    <row r="38" spans="1:2" ht="15">
      <c r="A38" s="39" t="s">
        <v>1165</v>
      </c>
      <c r="B38" s="132">
        <v>0</v>
      </c>
    </row>
    <row r="39" spans="1:2" ht="15">
      <c r="A39" s="39" t="s">
        <v>1166</v>
      </c>
      <c r="B39" s="132">
        <v>0</v>
      </c>
    </row>
    <row r="40" spans="1:2" ht="15">
      <c r="A40" s="39" t="s">
        <v>1167</v>
      </c>
      <c r="B40" s="132">
        <v>0</v>
      </c>
    </row>
    <row r="41" spans="1:2" ht="15">
      <c r="A41" s="39" t="s">
        <v>1168</v>
      </c>
      <c r="B41" s="132">
        <v>0</v>
      </c>
    </row>
    <row r="42" spans="1:2" ht="15">
      <c r="A42" s="39" t="s">
        <v>1169</v>
      </c>
      <c r="B42" s="132">
        <v>0</v>
      </c>
    </row>
    <row r="43" spans="1:2" ht="30">
      <c r="A43" s="35" t="s">
        <v>1170</v>
      </c>
      <c r="B43" s="132">
        <v>0</v>
      </c>
    </row>
    <row r="44" spans="1:2" ht="30">
      <c r="A44" s="35" t="s">
        <v>1171</v>
      </c>
      <c r="B44" s="132">
        <v>0</v>
      </c>
    </row>
    <row r="45" spans="1:2" ht="15">
      <c r="A45" s="31"/>
      <c r="B45" s="32"/>
    </row>
    <row r="46" spans="1:9" ht="14.25">
      <c r="A46" s="37" t="s">
        <v>1172</v>
      </c>
      <c r="B46" s="8">
        <f>(B47+B60+B75)/3</f>
        <v>0</v>
      </c>
      <c r="D46" s="50"/>
      <c r="E46" s="50"/>
      <c r="F46" s="50"/>
      <c r="G46" s="50"/>
      <c r="H46" s="50"/>
      <c r="I46" s="50"/>
    </row>
    <row r="47" spans="1:9" ht="30">
      <c r="A47" s="38" t="s">
        <v>1173</v>
      </c>
      <c r="B47" s="4">
        <f>SUM(B49:B59)/10</f>
        <v>0</v>
      </c>
      <c r="D47" s="50"/>
      <c r="E47" s="50"/>
      <c r="F47" s="50"/>
      <c r="G47" s="50"/>
      <c r="H47" s="50"/>
      <c r="I47" s="50"/>
    </row>
    <row r="48" spans="1:2" ht="15">
      <c r="A48" s="35" t="s">
        <v>1174</v>
      </c>
      <c r="B48" s="5"/>
    </row>
    <row r="49" spans="1:2" ht="15">
      <c r="A49" s="35" t="s">
        <v>1175</v>
      </c>
      <c r="B49" s="132">
        <v>0</v>
      </c>
    </row>
    <row r="50" spans="1:2" ht="15">
      <c r="A50" s="35" t="s">
        <v>1176</v>
      </c>
      <c r="B50" s="132">
        <v>0</v>
      </c>
    </row>
    <row r="51" spans="1:2" ht="15">
      <c r="A51" s="35" t="s">
        <v>1177</v>
      </c>
      <c r="B51" s="132">
        <v>0</v>
      </c>
    </row>
    <row r="52" spans="1:2" ht="15">
      <c r="A52" s="35" t="s">
        <v>1178</v>
      </c>
      <c r="B52" s="132">
        <v>0</v>
      </c>
    </row>
    <row r="53" spans="1:2" ht="15">
      <c r="A53" s="35" t="s">
        <v>1179</v>
      </c>
      <c r="B53" s="132">
        <v>0</v>
      </c>
    </row>
    <row r="54" spans="1:2" ht="15">
      <c r="A54" s="35" t="s">
        <v>1180</v>
      </c>
      <c r="B54" s="132">
        <v>0</v>
      </c>
    </row>
    <row r="55" spans="1:2" ht="15">
      <c r="A55" s="35" t="s">
        <v>1181</v>
      </c>
      <c r="B55" s="132">
        <v>0</v>
      </c>
    </row>
    <row r="56" spans="1:2" ht="15">
      <c r="A56" s="35" t="s">
        <v>1182</v>
      </c>
      <c r="B56" s="5"/>
    </row>
    <row r="57" spans="1:9" ht="30">
      <c r="A57" s="35" t="s">
        <v>1183</v>
      </c>
      <c r="B57" s="132">
        <v>0</v>
      </c>
      <c r="D57" s="45"/>
      <c r="E57" s="45"/>
      <c r="F57" s="45"/>
      <c r="G57" s="45"/>
      <c r="H57" s="45"/>
      <c r="I57" s="45"/>
    </row>
    <row r="58" spans="1:9" ht="15">
      <c r="A58" s="35" t="s">
        <v>1184</v>
      </c>
      <c r="B58" s="132">
        <v>0</v>
      </c>
      <c r="D58" s="45"/>
      <c r="E58" s="45"/>
      <c r="F58" s="45"/>
      <c r="G58" s="45"/>
      <c r="H58" s="45"/>
      <c r="I58" s="45"/>
    </row>
    <row r="59" spans="1:9" ht="30">
      <c r="A59" s="35" t="s">
        <v>1185</v>
      </c>
      <c r="B59" s="132">
        <v>0</v>
      </c>
      <c r="D59" s="50"/>
      <c r="E59" s="50"/>
      <c r="F59" s="50"/>
      <c r="G59" s="50"/>
      <c r="H59" s="50"/>
      <c r="I59" s="50"/>
    </row>
    <row r="60" spans="1:2" ht="30">
      <c r="A60" s="38" t="s">
        <v>1186</v>
      </c>
      <c r="B60" s="4">
        <f>SUM(B62:B71)/9</f>
        <v>0</v>
      </c>
    </row>
    <row r="61" spans="1:2" ht="15">
      <c r="A61" s="35" t="s">
        <v>973</v>
      </c>
      <c r="B61" s="4"/>
    </row>
    <row r="62" spans="1:2" ht="30">
      <c r="A62" s="35" t="s">
        <v>1187</v>
      </c>
      <c r="B62" s="132">
        <v>0</v>
      </c>
    </row>
    <row r="63" spans="1:2" ht="30">
      <c r="A63" s="35" t="s">
        <v>1188</v>
      </c>
      <c r="B63" s="132">
        <v>0</v>
      </c>
    </row>
    <row r="64" spans="1:9" ht="30">
      <c r="A64" s="35" t="s">
        <v>1189</v>
      </c>
      <c r="B64" s="132">
        <v>0</v>
      </c>
      <c r="D64" s="50"/>
      <c r="E64" s="50"/>
      <c r="F64" s="50"/>
      <c r="G64" s="50"/>
      <c r="H64" s="50"/>
      <c r="I64" s="50"/>
    </row>
    <row r="65" spans="1:2" ht="30">
      <c r="A65" s="35" t="s">
        <v>1190</v>
      </c>
      <c r="B65" s="132">
        <v>0</v>
      </c>
    </row>
    <row r="66" spans="1:2" ht="30">
      <c r="A66" s="35" t="s">
        <v>1191</v>
      </c>
      <c r="B66" s="132">
        <v>0</v>
      </c>
    </row>
    <row r="67" spans="1:2" ht="15" hidden="1">
      <c r="A67" s="35"/>
      <c r="B67" s="34"/>
    </row>
    <row r="68" spans="1:2" ht="30">
      <c r="A68" s="35" t="s">
        <v>1192</v>
      </c>
      <c r="B68" s="132">
        <v>0</v>
      </c>
    </row>
    <row r="69" spans="1:2" ht="30">
      <c r="A69" s="35" t="s">
        <v>1193</v>
      </c>
      <c r="B69" s="132">
        <v>0</v>
      </c>
    </row>
    <row r="70" spans="1:2" ht="15">
      <c r="A70" s="35" t="s">
        <v>1194</v>
      </c>
      <c r="B70" s="132">
        <v>0</v>
      </c>
    </row>
    <row r="71" spans="1:2" ht="15" hidden="1">
      <c r="A71" s="51"/>
      <c r="B71" s="70">
        <v>0</v>
      </c>
    </row>
    <row r="72" spans="1:2" ht="30">
      <c r="A72" s="35" t="s">
        <v>1195</v>
      </c>
      <c r="B72" s="132">
        <v>0</v>
      </c>
    </row>
    <row r="73" spans="1:2" ht="15">
      <c r="A73" s="39" t="s">
        <v>566</v>
      </c>
      <c r="B73" s="5"/>
    </row>
    <row r="74" spans="1:9" ht="15">
      <c r="A74" s="39" t="s">
        <v>258</v>
      </c>
      <c r="B74" s="132">
        <v>0</v>
      </c>
      <c r="D74" s="45"/>
      <c r="E74" s="45"/>
      <c r="F74" s="45"/>
      <c r="G74" s="45"/>
      <c r="H74" s="45"/>
      <c r="I74" s="45"/>
    </row>
    <row r="75" spans="1:9" ht="30">
      <c r="A75" s="38" t="s">
        <v>259</v>
      </c>
      <c r="B75" s="4">
        <f>SUM(B77:B86)/9</f>
        <v>0</v>
      </c>
      <c r="D75" s="50"/>
      <c r="E75" s="50"/>
      <c r="F75" s="50"/>
      <c r="G75" s="50"/>
      <c r="H75" s="50"/>
      <c r="I75" s="50"/>
    </row>
    <row r="76" spans="1:2" ht="15">
      <c r="A76" s="35" t="s">
        <v>973</v>
      </c>
      <c r="B76" s="5"/>
    </row>
    <row r="77" spans="1:2" ht="30">
      <c r="A77" s="35" t="s">
        <v>260</v>
      </c>
      <c r="B77" s="132">
        <v>0</v>
      </c>
    </row>
    <row r="78" spans="1:2" ht="30">
      <c r="A78" s="35" t="s">
        <v>261</v>
      </c>
      <c r="B78" s="132">
        <v>0</v>
      </c>
    </row>
    <row r="79" spans="1:2" ht="30">
      <c r="A79" s="35" t="s">
        <v>262</v>
      </c>
      <c r="B79" s="132">
        <v>0</v>
      </c>
    </row>
    <row r="80" spans="1:2" ht="30">
      <c r="A80" s="35" t="s">
        <v>263</v>
      </c>
      <c r="B80" s="132">
        <v>0</v>
      </c>
    </row>
    <row r="81" spans="1:2" ht="30">
      <c r="A81" s="35" t="s">
        <v>264</v>
      </c>
      <c r="B81" s="132">
        <v>0</v>
      </c>
    </row>
    <row r="82" spans="1:2" ht="15" hidden="1">
      <c r="A82" s="35"/>
      <c r="B82" s="34"/>
    </row>
    <row r="83" spans="1:2" ht="30">
      <c r="A83" s="35" t="s">
        <v>265</v>
      </c>
      <c r="B83" s="132">
        <v>0</v>
      </c>
    </row>
    <row r="84" spans="1:2" ht="30">
      <c r="A84" s="35" t="s">
        <v>266</v>
      </c>
      <c r="B84" s="132">
        <v>0</v>
      </c>
    </row>
    <row r="85" spans="1:9" ht="15">
      <c r="A85" s="35" t="s">
        <v>267</v>
      </c>
      <c r="B85" s="132">
        <v>0</v>
      </c>
      <c r="D85" s="50"/>
      <c r="E85" s="50"/>
      <c r="F85" s="50"/>
      <c r="G85" s="50"/>
      <c r="H85" s="50"/>
      <c r="I85" s="50"/>
    </row>
    <row r="86" spans="1:2" ht="15" hidden="1">
      <c r="A86" s="51"/>
      <c r="B86" s="70">
        <v>0</v>
      </c>
    </row>
    <row r="87" spans="1:2" ht="30">
      <c r="A87" s="35" t="s">
        <v>268</v>
      </c>
      <c r="B87" s="132">
        <v>0</v>
      </c>
    </row>
    <row r="88" ht="15">
      <c r="A88" s="39" t="s">
        <v>566</v>
      </c>
    </row>
    <row r="89" spans="1:2" ht="15">
      <c r="A89" s="39" t="s">
        <v>269</v>
      </c>
      <c r="B89" s="132">
        <v>0</v>
      </c>
    </row>
    <row r="91" spans="1:2" ht="28.5">
      <c r="A91" s="37" t="s">
        <v>270</v>
      </c>
      <c r="B91" s="8">
        <f>(B92+B98+B106+B114+B124)/5</f>
        <v>0</v>
      </c>
    </row>
    <row r="92" spans="1:2" ht="15">
      <c r="A92" s="38" t="s">
        <v>271</v>
      </c>
      <c r="B92" s="4">
        <f>(B93+B97)/2</f>
        <v>0</v>
      </c>
    </row>
    <row r="93" spans="1:2" ht="15">
      <c r="A93" s="35" t="s">
        <v>81</v>
      </c>
      <c r="B93" s="6">
        <f>(B94*0.2)+(B96*0.8)</f>
        <v>0</v>
      </c>
    </row>
    <row r="94" spans="1:2" ht="30">
      <c r="A94" s="35" t="s">
        <v>272</v>
      </c>
      <c r="B94" s="132">
        <v>0</v>
      </c>
    </row>
    <row r="95" spans="1:9" ht="15">
      <c r="A95" s="39" t="s">
        <v>566</v>
      </c>
      <c r="B95" s="5"/>
      <c r="D95" s="60"/>
      <c r="E95" s="60"/>
      <c r="F95" s="60"/>
      <c r="G95" s="60"/>
      <c r="H95" s="60"/>
      <c r="I95" s="60"/>
    </row>
    <row r="96" spans="1:2" ht="30">
      <c r="A96" s="39" t="s">
        <v>273</v>
      </c>
      <c r="B96" s="132">
        <v>0</v>
      </c>
    </row>
    <row r="97" spans="1:2" ht="30">
      <c r="A97" s="35" t="s">
        <v>274</v>
      </c>
      <c r="B97" s="132">
        <v>0</v>
      </c>
    </row>
    <row r="98" spans="1:2" ht="30">
      <c r="A98" s="38" t="s">
        <v>275</v>
      </c>
      <c r="B98" s="4">
        <f>SUM(B100:B102)/3</f>
        <v>0</v>
      </c>
    </row>
    <row r="99" spans="1:2" ht="15">
      <c r="A99" s="35" t="s">
        <v>90</v>
      </c>
      <c r="B99" s="5"/>
    </row>
    <row r="100" spans="1:2" ht="15">
      <c r="A100" s="35" t="s">
        <v>276</v>
      </c>
      <c r="B100" s="132">
        <v>0</v>
      </c>
    </row>
    <row r="101" spans="1:2" ht="15">
      <c r="A101" s="35" t="s">
        <v>277</v>
      </c>
      <c r="B101" s="132">
        <v>0</v>
      </c>
    </row>
    <row r="102" spans="1:2" ht="15" hidden="1">
      <c r="A102" s="51"/>
      <c r="B102" s="70">
        <v>0</v>
      </c>
    </row>
    <row r="103" spans="1:2" ht="15">
      <c r="A103" s="35" t="s">
        <v>278</v>
      </c>
      <c r="B103" s="132">
        <v>0</v>
      </c>
    </row>
    <row r="104" spans="1:2" ht="15">
      <c r="A104" s="39" t="s">
        <v>566</v>
      </c>
      <c r="B104" s="5"/>
    </row>
    <row r="105" spans="1:2" ht="30">
      <c r="A105" s="39" t="s">
        <v>279</v>
      </c>
      <c r="B105" s="132">
        <v>0</v>
      </c>
    </row>
    <row r="106" spans="1:2" ht="15">
      <c r="A106" s="38" t="s">
        <v>280</v>
      </c>
      <c r="B106" s="4">
        <f>SUM(B108:B113)/6</f>
        <v>0</v>
      </c>
    </row>
    <row r="107" spans="1:2" ht="15">
      <c r="A107" s="35" t="s">
        <v>716</v>
      </c>
      <c r="B107" s="5"/>
    </row>
    <row r="108" spans="1:2" ht="15">
      <c r="A108" s="35" t="s">
        <v>281</v>
      </c>
      <c r="B108" s="132">
        <v>0</v>
      </c>
    </row>
    <row r="109" spans="1:2" ht="15">
      <c r="A109" s="35" t="s">
        <v>282</v>
      </c>
      <c r="B109" s="132">
        <v>0</v>
      </c>
    </row>
    <row r="110" spans="1:9" ht="15">
      <c r="A110" s="35" t="s">
        <v>283</v>
      </c>
      <c r="B110" s="132">
        <v>0</v>
      </c>
      <c r="D110" s="63"/>
      <c r="E110" s="63"/>
      <c r="F110" s="63"/>
      <c r="G110" s="63"/>
      <c r="H110" s="63"/>
      <c r="I110" s="63"/>
    </row>
    <row r="111" spans="1:9" ht="15">
      <c r="A111" s="35" t="s">
        <v>284</v>
      </c>
      <c r="B111" s="132">
        <v>0</v>
      </c>
      <c r="D111" s="50"/>
      <c r="E111" s="50"/>
      <c r="F111" s="50"/>
      <c r="G111" s="50"/>
      <c r="H111" s="50"/>
      <c r="I111" s="50"/>
    </row>
    <row r="112" spans="1:2" ht="15">
      <c r="A112" s="35" t="s">
        <v>285</v>
      </c>
      <c r="B112" s="132">
        <v>0</v>
      </c>
    </row>
    <row r="113" spans="1:2" ht="15">
      <c r="A113" s="35" t="s">
        <v>286</v>
      </c>
      <c r="B113" s="132">
        <v>0</v>
      </c>
    </row>
    <row r="114" spans="1:2" ht="45">
      <c r="A114" s="38" t="s">
        <v>287</v>
      </c>
      <c r="B114" s="4">
        <f>SUM(B116:B123)/8</f>
        <v>0</v>
      </c>
    </row>
    <row r="115" spans="1:2" ht="15">
      <c r="A115" s="35" t="s">
        <v>715</v>
      </c>
      <c r="B115" s="5"/>
    </row>
    <row r="116" spans="1:9" ht="15">
      <c r="A116" s="35" t="s">
        <v>288</v>
      </c>
      <c r="B116" s="132">
        <v>0</v>
      </c>
      <c r="D116" s="50"/>
      <c r="E116" s="50"/>
      <c r="F116" s="50"/>
      <c r="G116" s="50"/>
      <c r="H116" s="50"/>
      <c r="I116" s="50"/>
    </row>
    <row r="117" spans="1:2" ht="15">
      <c r="A117" s="35" t="s">
        <v>289</v>
      </c>
      <c r="B117" s="132">
        <v>0</v>
      </c>
    </row>
    <row r="118" spans="1:2" ht="15">
      <c r="A118" s="35" t="s">
        <v>290</v>
      </c>
      <c r="B118" s="132">
        <v>0</v>
      </c>
    </row>
    <row r="119" spans="1:2" ht="15">
      <c r="A119" s="35" t="s">
        <v>291</v>
      </c>
      <c r="B119" s="132">
        <v>0</v>
      </c>
    </row>
    <row r="120" spans="1:2" ht="15">
      <c r="A120" s="35" t="s">
        <v>292</v>
      </c>
      <c r="B120" s="132">
        <v>0</v>
      </c>
    </row>
    <row r="121" spans="1:2" ht="15">
      <c r="A121" s="35" t="s">
        <v>293</v>
      </c>
      <c r="B121" s="132">
        <v>0</v>
      </c>
    </row>
    <row r="122" spans="1:2" ht="15">
      <c r="A122" s="35" t="s">
        <v>294</v>
      </c>
      <c r="B122" s="132">
        <v>0</v>
      </c>
    </row>
    <row r="123" spans="1:2" ht="15">
      <c r="A123" s="35" t="s">
        <v>295</v>
      </c>
      <c r="B123" s="132">
        <v>0</v>
      </c>
    </row>
    <row r="124" spans="1:2" ht="30">
      <c r="A124" s="38" t="s">
        <v>296</v>
      </c>
      <c r="B124" s="4">
        <f>SUM(B126:B128)/3</f>
        <v>0</v>
      </c>
    </row>
    <row r="125" spans="1:2" ht="15">
      <c r="A125" s="35" t="s">
        <v>81</v>
      </c>
      <c r="B125" s="5"/>
    </row>
    <row r="126" spans="1:2" ht="15">
      <c r="A126" s="35" t="s">
        <v>297</v>
      </c>
      <c r="B126" s="132">
        <v>0</v>
      </c>
    </row>
    <row r="127" spans="1:2" ht="30">
      <c r="A127" s="35" t="s">
        <v>298</v>
      </c>
      <c r="B127" s="132">
        <v>0</v>
      </c>
    </row>
    <row r="128" spans="1:2" ht="15">
      <c r="A128" s="35" t="s">
        <v>299</v>
      </c>
      <c r="B128" s="132">
        <v>0</v>
      </c>
    </row>
    <row r="129" ht="15">
      <c r="A129" s="35"/>
    </row>
    <row r="130" spans="1:2" ht="28.5">
      <c r="A130" s="37" t="s">
        <v>300</v>
      </c>
      <c r="B130" s="8">
        <f>(B131+B137+B143+B149)/4</f>
        <v>0</v>
      </c>
    </row>
    <row r="131" spans="1:2" ht="45">
      <c r="A131" s="38" t="s">
        <v>301</v>
      </c>
      <c r="B131" s="4">
        <f>SUM(B133:B136)/4</f>
        <v>0</v>
      </c>
    </row>
    <row r="132" spans="1:2" ht="15">
      <c r="A132" s="35" t="s">
        <v>307</v>
      </c>
      <c r="B132" s="5"/>
    </row>
    <row r="133" spans="1:2" ht="15">
      <c r="A133" s="35" t="s">
        <v>302</v>
      </c>
      <c r="B133" s="132">
        <v>0</v>
      </c>
    </row>
    <row r="134" spans="1:2" ht="15">
      <c r="A134" s="35" t="s">
        <v>303</v>
      </c>
      <c r="B134" s="132">
        <v>0</v>
      </c>
    </row>
    <row r="135" spans="1:2" ht="15">
      <c r="A135" s="35" t="s">
        <v>304</v>
      </c>
      <c r="B135" s="132">
        <v>0</v>
      </c>
    </row>
    <row r="136" spans="1:2" ht="15">
      <c r="A136" s="35" t="s">
        <v>305</v>
      </c>
      <c r="B136" s="132">
        <v>0</v>
      </c>
    </row>
    <row r="137" spans="1:2" ht="30">
      <c r="A137" s="38" t="s">
        <v>306</v>
      </c>
      <c r="B137" s="4">
        <f>SUM(B139:B142)/4</f>
        <v>0</v>
      </c>
    </row>
    <row r="138" spans="1:2" ht="15">
      <c r="A138" s="35" t="s">
        <v>307</v>
      </c>
      <c r="B138" s="5"/>
    </row>
    <row r="139" spans="1:2" ht="15">
      <c r="A139" s="35" t="s">
        <v>308</v>
      </c>
      <c r="B139" s="132">
        <v>0</v>
      </c>
    </row>
    <row r="140" spans="1:2" ht="15">
      <c r="A140" s="35" t="s">
        <v>309</v>
      </c>
      <c r="B140" s="132">
        <v>0</v>
      </c>
    </row>
    <row r="141" spans="1:2" ht="15">
      <c r="A141" s="35" t="s">
        <v>310</v>
      </c>
      <c r="B141" s="132">
        <v>0</v>
      </c>
    </row>
    <row r="142" spans="1:2" ht="15">
      <c r="A142" s="35" t="s">
        <v>311</v>
      </c>
      <c r="B142" s="132">
        <v>0</v>
      </c>
    </row>
    <row r="143" spans="1:2" ht="30">
      <c r="A143" s="38" t="s">
        <v>312</v>
      </c>
      <c r="B143" s="4">
        <f>B144</f>
        <v>0</v>
      </c>
    </row>
    <row r="144" spans="1:2" ht="15">
      <c r="A144" s="39" t="s">
        <v>81</v>
      </c>
      <c r="B144" s="6">
        <f>(B145*0.2)+(B146*0.8)</f>
        <v>0</v>
      </c>
    </row>
    <row r="145" spans="1:2" ht="30">
      <c r="A145" s="39" t="s">
        <v>313</v>
      </c>
      <c r="B145" s="132">
        <v>0</v>
      </c>
    </row>
    <row r="146" spans="1:2" ht="15">
      <c r="A146" s="40" t="s">
        <v>314</v>
      </c>
      <c r="B146" s="25">
        <v>0</v>
      </c>
    </row>
    <row r="147" spans="1:2" ht="15">
      <c r="A147" s="40" t="s">
        <v>315</v>
      </c>
      <c r="B147" s="132">
        <v>0</v>
      </c>
    </row>
    <row r="148" spans="1:2" ht="15">
      <c r="A148" s="40" t="s">
        <v>316</v>
      </c>
      <c r="B148" s="132">
        <v>0</v>
      </c>
    </row>
    <row r="149" spans="1:2" ht="30">
      <c r="A149" s="38" t="s">
        <v>317</v>
      </c>
      <c r="B149" s="4">
        <f>SUM(B151:B156)/6</f>
        <v>0</v>
      </c>
    </row>
    <row r="150" spans="1:2" ht="15">
      <c r="A150" s="35" t="s">
        <v>318</v>
      </c>
      <c r="B150" s="5"/>
    </row>
    <row r="151" spans="1:2" ht="15">
      <c r="A151" s="35" t="s">
        <v>319</v>
      </c>
      <c r="B151" s="132">
        <v>0</v>
      </c>
    </row>
    <row r="152" spans="1:2" ht="15">
      <c r="A152" s="35" t="s">
        <v>320</v>
      </c>
      <c r="B152" s="132">
        <v>0</v>
      </c>
    </row>
    <row r="153" spans="1:2" ht="15">
      <c r="A153" s="35" t="s">
        <v>321</v>
      </c>
      <c r="B153" s="132">
        <v>0</v>
      </c>
    </row>
    <row r="154" spans="1:2" ht="15">
      <c r="A154" s="35" t="s">
        <v>322</v>
      </c>
      <c r="B154" s="132">
        <v>0</v>
      </c>
    </row>
    <row r="155" spans="1:2" ht="15">
      <c r="A155" s="35" t="s">
        <v>323</v>
      </c>
      <c r="B155" s="132">
        <v>0</v>
      </c>
    </row>
    <row r="156" spans="1:2" ht="15">
      <c r="A156" s="35" t="s">
        <v>324</v>
      </c>
      <c r="B156" s="132">
        <v>0</v>
      </c>
    </row>
  </sheetData>
  <sheetProtection password="C1CD" sheet="1" objects="1" scenarios="1"/>
  <dataValidations count="1">
    <dataValidation type="whole" allowBlank="1" showErrorMessage="1" promptTitle="ERROR" prompt="Valor solo puede ser 0 o 1!" errorTitle="ERROR" error="Valor deve ser 0 ou 1!" sqref="B6:B12 B15:B17 B19 B21:B28 B31:B34 B36 B38:B44 B49:B55 B57:B59 B62:B66 B68:B70 B72 B74 B77:B81 B83:B85 B87 B89 B94 B96:B97 B100:B101 B103 B105 B108:B113 B116:B123 B126:B128 B133:B136 B139:B142 B145 B147:B148 B151:B156">
      <formula1>0</formula1>
      <formula2>1</formula2>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PAHO Lan User</cp:lastModifiedBy>
  <cp:lastPrinted>2001-06-21T14:17:56Z</cp:lastPrinted>
  <dcterms:created xsi:type="dcterms:W3CDTF">2000-10-19T17:17:14Z</dcterms:created>
  <dcterms:modified xsi:type="dcterms:W3CDTF">2007-02-23T17:09:44Z</dcterms:modified>
  <cp:category/>
  <cp:version/>
  <cp:contentType/>
  <cp:contentStatus/>
</cp:coreProperties>
</file>